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xr:revisionPtr revIDLastSave="0" documentId="13_ncr:1_{74385CAC-1A4C-4EA7-96F0-C4DF96B7D8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01 - Technologická část" sheetId="2" r:id="rId2"/>
    <sheet name="S02 - VON" sheetId="3" r:id="rId3"/>
  </sheets>
  <definedNames>
    <definedName name="_xlnm._FilterDatabase" localSheetId="1" hidden="1">'S01 - Technologická část'!$C$127:$L$154</definedName>
    <definedName name="_xlnm._FilterDatabase" localSheetId="2" hidden="1">'S02 - VON'!$C$126:$L$130</definedName>
    <definedName name="_xlnm.Print_Titles" localSheetId="0">'Rekapitulace stavby'!$92:$92</definedName>
    <definedName name="_xlnm.Print_Titles" localSheetId="1">'S01 - Technologická část'!$127:$127</definedName>
    <definedName name="_xlnm.Print_Titles" localSheetId="2">'S02 - VON'!$126:$126</definedName>
    <definedName name="_xlnm.Print_Area" localSheetId="0">'Rekapitulace stavby'!$D$4:$AO$76,'Rekapitulace stavby'!$C$82:$AQ$104</definedName>
    <definedName name="_xlnm.Print_Area" localSheetId="1">'S01 - Technologická část'!$C$4:$K$76,'S01 - Technologická část'!$C$82:$K$109,'S01 - Technologická část'!$C$115:$L$154</definedName>
    <definedName name="_xlnm.Print_Area" localSheetId="2">'S02 - VON'!$C$4:$K$76,'S02 - VON'!$C$82:$K$108,'S02 - VON'!$C$114:$L$130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3" l="1"/>
  <c r="K40" i="3"/>
  <c r="BA96" i="1" s="1"/>
  <c r="K39" i="3"/>
  <c r="AZ96" i="1" s="1"/>
  <c r="BI129" i="3"/>
  <c r="BH129" i="3"/>
  <c r="BG129" i="3"/>
  <c r="BF129" i="3"/>
  <c r="X129" i="3"/>
  <c r="X128" i="3"/>
  <c r="X127" i="3"/>
  <c r="V129" i="3"/>
  <c r="V128" i="3"/>
  <c r="V127" i="3" s="1"/>
  <c r="T129" i="3"/>
  <c r="T128" i="3"/>
  <c r="T127" i="3"/>
  <c r="AW96" i="1"/>
  <c r="P129" i="3"/>
  <c r="J124" i="3"/>
  <c r="F121" i="3"/>
  <c r="E119" i="3"/>
  <c r="BI106" i="3"/>
  <c r="BH106" i="3"/>
  <c r="BG106" i="3"/>
  <c r="BF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BI102" i="3"/>
  <c r="BH102" i="3"/>
  <c r="BG102" i="3"/>
  <c r="BF102" i="3"/>
  <c r="BE102" i="3"/>
  <c r="BI101" i="3"/>
  <c r="BH101" i="3"/>
  <c r="BG101" i="3"/>
  <c r="BF101" i="3"/>
  <c r="BE101" i="3"/>
  <c r="J92" i="3"/>
  <c r="F89" i="3"/>
  <c r="E87" i="3"/>
  <c r="J21" i="3"/>
  <c r="J91" i="3"/>
  <c r="J20" i="3"/>
  <c r="J18" i="3"/>
  <c r="E18" i="3"/>
  <c r="F124" i="3" s="1"/>
  <c r="J17" i="3"/>
  <c r="J15" i="3"/>
  <c r="E15" i="3"/>
  <c r="F123" i="3"/>
  <c r="J14" i="3"/>
  <c r="J12" i="3"/>
  <c r="J121" i="3" s="1"/>
  <c r="E7" i="3"/>
  <c r="E117" i="3" s="1"/>
  <c r="K41" i="2"/>
  <c r="K40" i="2"/>
  <c r="BA95" i="1"/>
  <c r="K39" i="2"/>
  <c r="AZ95" i="1"/>
  <c r="BI154" i="2"/>
  <c r="BH154" i="2"/>
  <c r="BG154" i="2"/>
  <c r="BF154" i="2"/>
  <c r="X154" i="2"/>
  <c r="V154" i="2"/>
  <c r="T154" i="2"/>
  <c r="P154" i="2"/>
  <c r="K154" i="2" s="1"/>
  <c r="BE154" i="2" s="1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50" i="2"/>
  <c r="BH150" i="2"/>
  <c r="BG150" i="2"/>
  <c r="BF150" i="2"/>
  <c r="X150" i="2"/>
  <c r="V150" i="2"/>
  <c r="T150" i="2"/>
  <c r="P150" i="2"/>
  <c r="BK150" i="2" s="1"/>
  <c r="BI149" i="2"/>
  <c r="BH149" i="2"/>
  <c r="BG149" i="2"/>
  <c r="BF149" i="2"/>
  <c r="X149" i="2"/>
  <c r="V149" i="2"/>
  <c r="T149" i="2"/>
  <c r="P149" i="2"/>
  <c r="BI148" i="2"/>
  <c r="BH148" i="2"/>
  <c r="BG148" i="2"/>
  <c r="BF148" i="2"/>
  <c r="X148" i="2"/>
  <c r="V148" i="2"/>
  <c r="T148" i="2"/>
  <c r="P148" i="2"/>
  <c r="BI146" i="2"/>
  <c r="BH146" i="2"/>
  <c r="BG146" i="2"/>
  <c r="BF146" i="2"/>
  <c r="X146" i="2"/>
  <c r="V146" i="2"/>
  <c r="T146" i="2"/>
  <c r="P146" i="2"/>
  <c r="BK146" i="2" s="1"/>
  <c r="BI145" i="2"/>
  <c r="BH145" i="2"/>
  <c r="BG145" i="2"/>
  <c r="BF145" i="2"/>
  <c r="X145" i="2"/>
  <c r="V145" i="2"/>
  <c r="T145" i="2"/>
  <c r="P145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K143" i="2" s="1"/>
  <c r="BI142" i="2"/>
  <c r="BH142" i="2"/>
  <c r="BG142" i="2"/>
  <c r="BF142" i="2"/>
  <c r="X142" i="2"/>
  <c r="V142" i="2"/>
  <c r="T142" i="2"/>
  <c r="P142" i="2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K140" i="2" s="1"/>
  <c r="BI139" i="2"/>
  <c r="BH139" i="2"/>
  <c r="BG139" i="2"/>
  <c r="BF139" i="2"/>
  <c r="X139" i="2"/>
  <c r="V139" i="2"/>
  <c r="T139" i="2"/>
  <c r="P139" i="2"/>
  <c r="BI138" i="2"/>
  <c r="BH138" i="2"/>
  <c r="BG138" i="2"/>
  <c r="BF138" i="2"/>
  <c r="X138" i="2"/>
  <c r="V138" i="2"/>
  <c r="T138" i="2"/>
  <c r="P138" i="2"/>
  <c r="BI137" i="2"/>
  <c r="BH137" i="2"/>
  <c r="BG137" i="2"/>
  <c r="BF137" i="2"/>
  <c r="X137" i="2"/>
  <c r="V137" i="2"/>
  <c r="T137" i="2"/>
  <c r="P137" i="2"/>
  <c r="BK137" i="2" s="1"/>
  <c r="BI136" i="2"/>
  <c r="BH136" i="2"/>
  <c r="BG136" i="2"/>
  <c r="BF136" i="2"/>
  <c r="X136" i="2"/>
  <c r="V136" i="2"/>
  <c r="T136" i="2"/>
  <c r="P136" i="2"/>
  <c r="BI134" i="2"/>
  <c r="BH134" i="2"/>
  <c r="BG134" i="2"/>
  <c r="BF134" i="2"/>
  <c r="X134" i="2"/>
  <c r="V134" i="2"/>
  <c r="T134" i="2"/>
  <c r="P134" i="2"/>
  <c r="BI133" i="2"/>
  <c r="BH133" i="2"/>
  <c r="BG133" i="2"/>
  <c r="BF133" i="2"/>
  <c r="X133" i="2"/>
  <c r="V133" i="2"/>
  <c r="T133" i="2"/>
  <c r="P133" i="2"/>
  <c r="BK133" i="2" s="1"/>
  <c r="BI132" i="2"/>
  <c r="BH132" i="2"/>
  <c r="BG132" i="2"/>
  <c r="BF132" i="2"/>
  <c r="X132" i="2"/>
  <c r="V132" i="2"/>
  <c r="T132" i="2"/>
  <c r="P132" i="2"/>
  <c r="BI131" i="2"/>
  <c r="BH131" i="2"/>
  <c r="BG131" i="2"/>
  <c r="BF131" i="2"/>
  <c r="X131" i="2"/>
  <c r="V131" i="2"/>
  <c r="T131" i="2"/>
  <c r="P131" i="2"/>
  <c r="BI130" i="2"/>
  <c r="BH130" i="2"/>
  <c r="BG130" i="2"/>
  <c r="BF130" i="2"/>
  <c r="X130" i="2"/>
  <c r="V130" i="2"/>
  <c r="T130" i="2"/>
  <c r="P130" i="2"/>
  <c r="BK130" i="2" s="1"/>
  <c r="J125" i="2"/>
  <c r="F122" i="2"/>
  <c r="E120" i="2"/>
  <c r="BI107" i="2"/>
  <c r="BH107" i="2"/>
  <c r="BG107" i="2"/>
  <c r="BF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J92" i="2"/>
  <c r="F89" i="2"/>
  <c r="E87" i="2"/>
  <c r="J21" i="2"/>
  <c r="J91" i="2"/>
  <c r="J20" i="2"/>
  <c r="J18" i="2"/>
  <c r="E18" i="2"/>
  <c r="F125" i="2"/>
  <c r="J17" i="2"/>
  <c r="J15" i="2"/>
  <c r="E15" i="2"/>
  <c r="F124" i="2"/>
  <c r="J14" i="2"/>
  <c r="J12" i="2"/>
  <c r="J122" i="2" s="1"/>
  <c r="E7" i="2"/>
  <c r="E118" i="2" s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R151" i="2"/>
  <c r="Q146" i="2"/>
  <c r="R130" i="2"/>
  <c r="R149" i="2"/>
  <c r="Q139" i="2"/>
  <c r="R133" i="2"/>
  <c r="K138" i="2"/>
  <c r="BE138" i="2" s="1"/>
  <c r="BK131" i="2"/>
  <c r="R141" i="2"/>
  <c r="Q130" i="2"/>
  <c r="Q132" i="2"/>
  <c r="R142" i="2"/>
  <c r="BK139" i="2"/>
  <c r="K144" i="2"/>
  <c r="BE144" i="2" s="1"/>
  <c r="R144" i="2"/>
  <c r="R138" i="2"/>
  <c r="R154" i="2"/>
  <c r="BK153" i="2"/>
  <c r="BK142" i="2"/>
  <c r="Q129" i="3"/>
  <c r="Q153" i="2"/>
  <c r="R143" i="2"/>
  <c r="R145" i="2"/>
  <c r="K145" i="2"/>
  <c r="BE145" i="2" s="1"/>
  <c r="BK129" i="3"/>
  <c r="Q145" i="2"/>
  <c r="R131" i="2"/>
  <c r="Q136" i="2"/>
  <c r="R139" i="2"/>
  <c r="K136" i="2"/>
  <c r="BE136" i="2" s="1"/>
  <c r="R129" i="3"/>
  <c r="Q154" i="2"/>
  <c r="Q131" i="2"/>
  <c r="R134" i="2"/>
  <c r="R146" i="2"/>
  <c r="R153" i="2"/>
  <c r="Q148" i="2"/>
  <c r="R148" i="2"/>
  <c r="Q137" i="2"/>
  <c r="Q144" i="2"/>
  <c r="R137" i="2"/>
  <c r="BK148" i="2"/>
  <c r="K134" i="2"/>
  <c r="BE134" i="2"/>
  <c r="Q149" i="2"/>
  <c r="Q142" i="2"/>
  <c r="R136" i="2"/>
  <c r="K139" i="2"/>
  <c r="BK149" i="2"/>
  <c r="Q151" i="2"/>
  <c r="AU94" i="1"/>
  <c r="R140" i="2"/>
  <c r="Q150" i="2"/>
  <c r="Q134" i="2"/>
  <c r="Q143" i="2"/>
  <c r="K141" i="2"/>
  <c r="BE141" i="2" s="1"/>
  <c r="R150" i="2"/>
  <c r="Q141" i="2"/>
  <c r="R132" i="2"/>
  <c r="Q140" i="2"/>
  <c r="Q133" i="2"/>
  <c r="Q138" i="2"/>
  <c r="BK151" i="2"/>
  <c r="K132" i="2"/>
  <c r="BE132" i="2"/>
  <c r="V147" i="2" l="1"/>
  <c r="V128" i="2" s="1"/>
  <c r="R147" i="2"/>
  <c r="J98" i="2" s="1"/>
  <c r="X129" i="2"/>
  <c r="X147" i="2"/>
  <c r="X128" i="2" s="1"/>
  <c r="Q129" i="2"/>
  <c r="Q128" i="2" s="1"/>
  <c r="I96" i="2" s="1"/>
  <c r="K31" i="2" s="1"/>
  <c r="AS95" i="1" s="1"/>
  <c r="AS94" i="1" s="1"/>
  <c r="AK27" i="1" s="1"/>
  <c r="T129" i="2"/>
  <c r="T128" i="2" s="1"/>
  <c r="AW95" i="1" s="1"/>
  <c r="AW94" i="1" s="1"/>
  <c r="V129" i="2"/>
  <c r="T147" i="2"/>
  <c r="Q147" i="2"/>
  <c r="I98" i="2" s="1"/>
  <c r="R129" i="2"/>
  <c r="R128" i="2"/>
  <c r="J96" i="2"/>
  <c r="K32" i="2"/>
  <c r="AT95" i="1"/>
  <c r="BK128" i="3"/>
  <c r="K128" i="3" s="1"/>
  <c r="K97" i="3" s="1"/>
  <c r="Q128" i="3"/>
  <c r="Q127" i="3"/>
  <c r="I96" i="3" s="1"/>
  <c r="K31" i="3" s="1"/>
  <c r="AS96" i="1" s="1"/>
  <c r="R128" i="3"/>
  <c r="R127" i="3"/>
  <c r="J96" i="3"/>
  <c r="K32" i="3"/>
  <c r="AT96" i="1" s="1"/>
  <c r="E85" i="3"/>
  <c r="F91" i="3"/>
  <c r="J123" i="3"/>
  <c r="F92" i="3"/>
  <c r="J89" i="3"/>
  <c r="F91" i="2"/>
  <c r="E85" i="2"/>
  <c r="F92" i="2"/>
  <c r="J89" i="2"/>
  <c r="J124" i="2"/>
  <c r="BE139" i="2"/>
  <c r="K149" i="2"/>
  <c r="BE149" i="2" s="1"/>
  <c r="BK136" i="2"/>
  <c r="BK141" i="2"/>
  <c r="K129" i="3"/>
  <c r="BE129" i="3" s="1"/>
  <c r="K142" i="2"/>
  <c r="BE142" i="2"/>
  <c r="K137" i="2"/>
  <c r="BE137" i="2"/>
  <c r="K150" i="2"/>
  <c r="BE150" i="2"/>
  <c r="F39" i="3"/>
  <c r="BD96" i="1" s="1"/>
  <c r="K133" i="2"/>
  <c r="BE133" i="2"/>
  <c r="K130" i="2"/>
  <c r="BE130" i="2" s="1"/>
  <c r="K38" i="3"/>
  <c r="AY96" i="1"/>
  <c r="K131" i="2"/>
  <c r="BE131" i="2"/>
  <c r="K140" i="2"/>
  <c r="BE140" i="2"/>
  <c r="F41" i="2"/>
  <c r="BF95" i="1"/>
  <c r="BK154" i="2"/>
  <c r="BK147" i="2"/>
  <c r="K147" i="2" s="1"/>
  <c r="K98" i="2" s="1"/>
  <c r="K151" i="2"/>
  <c r="BE151" i="2"/>
  <c r="BK144" i="2"/>
  <c r="F40" i="3"/>
  <c r="BE96" i="1" s="1"/>
  <c r="K143" i="2"/>
  <c r="BE143" i="2" s="1"/>
  <c r="F40" i="2"/>
  <c r="BE95" i="1" s="1"/>
  <c r="K146" i="2"/>
  <c r="BE146" i="2"/>
  <c r="F38" i="3"/>
  <c r="BC96" i="1"/>
  <c r="BK132" i="2"/>
  <c r="F39" i="2"/>
  <c r="BD95" i="1" s="1"/>
  <c r="BD94" i="1" s="1"/>
  <c r="AZ94" i="1" s="1"/>
  <c r="BK134" i="2"/>
  <c r="K153" i="2"/>
  <c r="BE153" i="2"/>
  <c r="F41" i="3"/>
  <c r="BF96" i="1"/>
  <c r="BK138" i="2"/>
  <c r="K148" i="2"/>
  <c r="BE148" i="2"/>
  <c r="BK145" i="2"/>
  <c r="K38" i="2"/>
  <c r="AY95" i="1" s="1"/>
  <c r="F38" i="2"/>
  <c r="BC95" i="1"/>
  <c r="BE94" i="1" l="1"/>
  <c r="BA94" i="1" s="1"/>
  <c r="AT94" i="1"/>
  <c r="AK28" i="1" s="1"/>
  <c r="I97" i="2"/>
  <c r="J97" i="2"/>
  <c r="J97" i="3"/>
  <c r="BK127" i="3"/>
  <c r="K127" i="3" s="1"/>
  <c r="K96" i="3" s="1"/>
  <c r="K30" i="3" s="1"/>
  <c r="K106" i="3" s="1"/>
  <c r="BE106" i="3" s="1"/>
  <c r="K37" i="3" s="1"/>
  <c r="AX96" i="1" s="1"/>
  <c r="AV96" i="1" s="1"/>
  <c r="I97" i="3"/>
  <c r="BK129" i="2"/>
  <c r="BK128" i="2" s="1"/>
  <c r="K128" i="2" s="1"/>
  <c r="K96" i="2" s="1"/>
  <c r="K30" i="2" s="1"/>
  <c r="K107" i="2" s="1"/>
  <c r="BE107" i="2" s="1"/>
  <c r="K37" i="2" s="1"/>
  <c r="AX95" i="1" s="1"/>
  <c r="AV95" i="1" s="1"/>
  <c r="BF94" i="1"/>
  <c r="W38" i="1"/>
  <c r="W36" i="1"/>
  <c r="BC94" i="1"/>
  <c r="AY94" i="1" s="1"/>
  <c r="AK35" i="1" s="1"/>
  <c r="W37" i="1"/>
  <c r="K129" i="2" l="1"/>
  <c r="K97" i="2"/>
  <c r="K100" i="3"/>
  <c r="K108" i="3"/>
  <c r="K101" i="2"/>
  <c r="K33" i="2" s="1"/>
  <c r="K34" i="2" s="1"/>
  <c r="AG95" i="1" s="1"/>
  <c r="AN95" i="1" s="1"/>
  <c r="F37" i="3"/>
  <c r="BB96" i="1" s="1"/>
  <c r="F37" i="2"/>
  <c r="BB95" i="1" s="1"/>
  <c r="BB94" i="1" s="1"/>
  <c r="AX94" i="1" s="1"/>
  <c r="W35" i="1"/>
  <c r="K43" i="2" l="1"/>
  <c r="K33" i="3"/>
  <c r="K109" i="2"/>
  <c r="K34" i="3"/>
  <c r="AG96" i="1" s="1"/>
  <c r="AN96" i="1" s="1"/>
  <c r="AV94" i="1"/>
  <c r="K43" i="3" l="1"/>
  <c r="AG94" i="1"/>
  <c r="AG99" i="1" s="1"/>
  <c r="AV99" i="1" s="1"/>
  <c r="BY99" i="1" s="1"/>
  <c r="CD99" i="1" l="1"/>
  <c r="AN94" i="1"/>
  <c r="AG101" i="1"/>
  <c r="CD101" i="1"/>
  <c r="AG102" i="1"/>
  <c r="CD102" i="1"/>
  <c r="AG100" i="1"/>
  <c r="AV100" i="1" s="1"/>
  <c r="BY100" i="1" s="1"/>
  <c r="AK26" i="1"/>
  <c r="AN99" i="1"/>
  <c r="CD100" i="1" l="1"/>
  <c r="AG98" i="1"/>
  <c r="AK29" i="1" s="1"/>
  <c r="AK31" i="1" s="1"/>
  <c r="AN100" i="1"/>
  <c r="AV102" i="1"/>
  <c r="BY102" i="1" s="1"/>
  <c r="W34" i="1"/>
  <c r="AV101" i="1"/>
  <c r="BY101" i="1"/>
  <c r="AK34" i="1" l="1"/>
  <c r="AN102" i="1"/>
  <c r="AN101" i="1"/>
  <c r="AG104" i="1"/>
  <c r="AK40" i="1" l="1"/>
  <c r="AN98" i="1"/>
  <c r="AN104" i="1"/>
</calcChain>
</file>

<file path=xl/sharedStrings.xml><?xml version="1.0" encoding="utf-8"?>
<sst xmlns="http://schemas.openxmlformats.org/spreadsheetml/2006/main" count="813" uniqueCount="254">
  <si>
    <t>Export Komplet</t>
  </si>
  <si>
    <t/>
  </si>
  <si>
    <t>2.0</t>
  </si>
  <si>
    <t>False</t>
  </si>
  <si>
    <t>True</t>
  </si>
  <si>
    <t>{833ce4d1-472c-4382-8fbd-ee189a1d154a}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</si>
  <si>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</si>
  <si>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</si>
  <si>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</si>
  <si>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</si>
  <si>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</si>
  <si>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</si>
  <si>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</si>
  <si>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</si>
  <si>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</si>
  <si>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</si>
  <si>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</si>
  <si>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</si>
  <si>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</si>
  <si>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</si>
  <si>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Stříbro - Planá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</si>
  <si>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</si>
  <si>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</si>
  <si>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</si>
  <si>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</si>
  <si>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</si>
  <si>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</si>
  <si>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</si>
  <si>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</si>
  <si>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</si>
  <si>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</si>
  <si>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</si>
  <si>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</si>
  <si>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</si>
  <si>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</si>
  <si>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</si>
  <si>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</si>
  <si>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</si>
  <si>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</si>
  <si>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</si>
  <si>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</si>
  <si>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</si>
  <si>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</si>
  <si>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</si>
  <si>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</si>
  <si>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</si>
  <si>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</si>
  <si>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</si>
  <si>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</si>
  <si>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</si>
  <si>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</si>
  <si>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</si>
  <si>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</si>
  <si>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</si>
  <si>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</si>
  <si>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</si>
  <si>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</si>
  <si>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</si>
  <si>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</si>
  <si>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</si>
  <si>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</si>
  <si>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</si>
  <si>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</si>
  <si>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</si>
  <si>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</si>
  <si>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</si>
  <si>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</si>
  <si>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</si>
  <si>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</si>
  <si>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</si>
  <si>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</si>
  <si>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</si>
  <si>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</si>
  <si>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</si>
  <si>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</si>
  <si>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</si>
  <si>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</si>
  <si>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</si>
  <si>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</si>
  <si>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</si>
  <si>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</si>
  <si>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</si>
  <si>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</si>
  <si>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Technologická část</t>
  </si>
  <si>
    <t>STA</t>
  </si>
  <si>
    <t>1</t>
  </si>
  <si>
    <t>{9bc137dc-4331-4117-9b3d-472565f933cf}</t>
  </si>
  <si>
    <t>2</t>
  </si>
  <si>
    <t>S02</t>
  </si>
  <si>
    <t>VON</t>
  </si>
  <si>
    <t>{0be65d2d-5126-4c1e-9c95-581b8bf299ef}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</si>
  <si>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</si>
  <si>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</si>
  <si>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</si>
  <si>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</si>
  <si>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</si>
  <si>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</si>
  <si>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</si>
  <si>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</si>
  <si>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</si>
  <si>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</si>
  <si>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</si>
  <si>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S01 - Technologická část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</si>
  <si>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</si>
  <si>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</si>
  <si>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</si>
  <si>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</si>
  <si>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</si>
  <si>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</si>
  <si>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</si>
  <si>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</si>
  <si>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</si>
  <si>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>OST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</si>
  <si>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</si>
  <si>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</si>
  <si>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</si>
  <si>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</si>
  <si>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</si>
  <si>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</si>
  <si>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</si>
  <si>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</si>
  <si>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</si>
  <si>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</si>
  <si>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</si>
  <si>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</si>
  <si>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</si>
  <si>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</si>
  <si>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</si>
  <si>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</si>
  <si>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</si>
  <si>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</si>
  <si>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</si>
  <si>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</si>
  <si>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</si>
  <si>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</si>
  <si>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</si>
  <si>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</si>
  <si>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</si>
  <si>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</si>
  <si>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</si>
  <si>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</si>
  <si>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</si>
  <si>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</si>
  <si>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7496552020</t>
  </si>
  <si>
    <t>Montáž odpojovačů elektromotorových pohonů k jednopólovému odpojovači vn - včetně příslušenství, nastavení a seřízení</t>
  </si>
  <si>
    <t>kus</t>
  </si>
  <si>
    <t>Sborník UOŽI 01 2024</t>
  </si>
  <si>
    <t>512</t>
  </si>
  <si>
    <t>622958640</t>
  </si>
  <si>
    <t>7496275020</t>
  </si>
  <si>
    <t>Demontáž odpojovačů elektromotorových pohonů k jednopólovému odpojovači vn, včetně příslušenství</t>
  </si>
  <si>
    <t>-611854811</t>
  </si>
  <si>
    <t>3</t>
  </si>
  <si>
    <t>M</t>
  </si>
  <si>
    <t>7497301150</t>
  </si>
  <si>
    <t>Vodiče trakčního vedení Pohon odpojovače motorový</t>
  </si>
  <si>
    <t>128</t>
  </si>
  <si>
    <t>498791785</t>
  </si>
  <si>
    <t>4</t>
  </si>
  <si>
    <t>7493551010</t>
  </si>
  <si>
    <t>Montáž dálkového ovládání úsekových odpojovačů ovladače motorových pohonů trakčních odpojovačů - včetně veškerého příslušenství</t>
  </si>
  <si>
    <t>1014525864</t>
  </si>
  <si>
    <t>5</t>
  </si>
  <si>
    <t>7498254025</t>
  </si>
  <si>
    <t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řízení, oživení a odzkoušení</t>
  </si>
  <si>
    <t>150944265</t>
  </si>
  <si>
    <t>P</t>
  </si>
  <si>
    <t>Poznámka k položce:_x000D_
Úpravy na ED pro jednotlivé stanice</t>
  </si>
  <si>
    <t>6</t>
  </si>
  <si>
    <t>7497351445</t>
  </si>
  <si>
    <t>Montáž soupravy nosných lišt pro pohon odpojovače např. na stožáru Bp, T, 2T</t>
  </si>
  <si>
    <t>994273824</t>
  </si>
  <si>
    <t>7</t>
  </si>
  <si>
    <t>7497700030</t>
  </si>
  <si>
    <t>Konstrukční prvky trakčního vedení  Lišta pro vodítko táhla pohonu na BP stožár 611-1200 mm</t>
  </si>
  <si>
    <t>-1810822488</t>
  </si>
  <si>
    <t>8</t>
  </si>
  <si>
    <t>7494151020</t>
  </si>
  <si>
    <t>Montáž modulárních rozvodnic min. IP 55, třída izolace II, počet modulů do 72 - do zdi, na zeď nebo konstrukci, včetně montáže nosné konstrukce, kotevní, spojovací prvků, provedení zkoušek, dodání atestů, revizní zprávy včetně kusové zkoušky. Neobsahuje elektrovýzbroj</t>
  </si>
  <si>
    <t>1437457626</t>
  </si>
  <si>
    <t>9</t>
  </si>
  <si>
    <t>7493500080</t>
  </si>
  <si>
    <t>Dálkové ovládání úsekových odpojovačů ( DOÚO ) Svorkovnicové skříně plastová do venkovního prostředí do 40 svorek</t>
  </si>
  <si>
    <t>708163063</t>
  </si>
  <si>
    <t>10</t>
  </si>
  <si>
    <t>7494756014</t>
  </si>
  <si>
    <t>Montáž svornic řadových nn včetně upevnění a štítku pro Cu/Al vodiče do 6 mm2 - do rozvaděče nebo skříně</t>
  </si>
  <si>
    <t>64</t>
  </si>
  <si>
    <t>656287764</t>
  </si>
  <si>
    <t>11</t>
  </si>
  <si>
    <t>7494010404</t>
  </si>
  <si>
    <t>Přístroje pro spínání a ovládání Svornice a pomocný materiál Svornice Svorka RSA 6 A řadová černá</t>
  </si>
  <si>
    <t>-229962500</t>
  </si>
  <si>
    <t>7494757010</t>
  </si>
  <si>
    <t>Montáž ucpávkových vývodek pro kabely, průměru do 17 mm - do rozvaděče nebo skříně</t>
  </si>
  <si>
    <t>2057924932</t>
  </si>
  <si>
    <t>13</t>
  </si>
  <si>
    <t>7494010540</t>
  </si>
  <si>
    <t>Přístroje pro spínání a ovládání Svornice a pomocný materiál Ucpávkové vývodky Vývodka SCAME PG 16 s matkou</t>
  </si>
  <si>
    <t>-1368471035</t>
  </si>
  <si>
    <t>14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</si>
  <si>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</si>
  <si>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</si>
  <si>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-1407168892</t>
  </si>
  <si>
    <t>7593501000</t>
  </si>
  <si>
    <t>Trasy kabelového vedení Tuhá dvouplášťová korugovaná chránička KD 09040 průměr 40/32 mm</t>
  </si>
  <si>
    <t>m</t>
  </si>
  <si>
    <t>256</t>
  </si>
  <si>
    <t>576760268</t>
  </si>
  <si>
    <t>22</t>
  </si>
  <si>
    <t>7497301180</t>
  </si>
  <si>
    <t>Vodiče trakčního vedení  Odpojovač nebo odpínač na stož. TV</t>
  </si>
  <si>
    <t>95505433</t>
  </si>
  <si>
    <t>OST</t>
  </si>
  <si>
    <t>Ostatní</t>
  </si>
  <si>
    <t>15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</si>
  <si>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</si>
  <si>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</si>
  <si>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-1848465558</t>
  </si>
  <si>
    <t>16</t>
  </si>
  <si>
    <t>7499250525</t>
  </si>
  <si>
    <t>Vyhotovení výchozí revizní zprávy příplatek za každých dalších i započatých 500 000 Kč přes 1 000 000 Kč</t>
  </si>
  <si>
    <t>1376806186</t>
  </si>
  <si>
    <t>17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</si>
  <si>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</si>
  <si>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</si>
  <si>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-2015152975</t>
  </si>
  <si>
    <t>18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</si>
  <si>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</si>
  <si>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</si>
  <si>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-1924979631</t>
  </si>
  <si>
    <t>VV</t>
  </si>
  <si>
    <t>1,2*5 'Přepočtené koeficientem množství</t>
  </si>
  <si>
    <t>19</t>
  </si>
  <si>
    <t>7499451010</t>
  </si>
  <si>
    <t>Vydání průkazu způsobilosti pro funkční celek, provizorní stav - vyhotovení dokladu o silnoproudých zařízeních a vydání průkazu způsobilosti</t>
  </si>
  <si>
    <t>-1231054634</t>
  </si>
  <si>
    <t>20</t>
  </si>
  <si>
    <t>7499452010</t>
  </si>
  <si>
    <t>Vydání příkazu "B" jednoduché pracoviště - vyhotovení příkazu "B" pro zajištění pracoviště při práci na vypnutém a zajištěném zařízení vn</t>
  </si>
  <si>
    <t>-974873043</t>
  </si>
  <si>
    <t>S02 - VON</t>
  </si>
  <si>
    <t>VRN - Vedlejší rozpočtové náklady</t>
  </si>
  <si>
    <t>Vedlejší rozpočtové náklady</t>
  </si>
  <si>
    <t>024101401</t>
  </si>
  <si>
    <t>Inženýrská činnost koordinační a kompletační činnost</t>
  </si>
  <si>
    <t>%</t>
  </si>
  <si>
    <t>-1424746493</t>
  </si>
  <si>
    <t>Poznámka k položce:_x000D_
ZRN</t>
  </si>
  <si>
    <t>Zadavatel: Správa železnic, státní organizace, Oblastní ředitelství Plzeň</t>
  </si>
  <si>
    <t>CZ70994234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</si>
  <si>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</si>
  <si>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Oprava pohonů úsekových odpojovačů v úseku Stříbro - Planá na trati Plzeň Cheb</t>
  </si>
  <si>
    <t>VZ65424005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</si>
</sst>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sz val="10"/>
      <color rgb="FF464646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4" fontId="28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4" fontId="31" fillId="0" borderId="12" xfId="0" applyNumberFormat="1" applyFont="1" applyBorder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7" fillId="0" borderId="14" xfId="0" applyFont="1" applyBorder="1"/>
    <xf numFmtId="4" fontId="7" fillId="0" borderId="0" xfId="0" applyNumberFormat="1" applyFont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0" fontId="15" fillId="3" borderId="14" xfId="0" applyFont="1" applyFill="1" applyBorder="1" applyAlignment="1" applyProtection="1">
      <alignment horizontal="left" vertical="center"/>
      <protection locked="0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4" fontId="15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0" borderId="23" xfId="0" applyNumberFormat="1" applyFont="1" applyBorder="1" applyAlignment="1">
      <alignment vertical="center"/>
    </xf>
    <xf numFmtId="0" fontId="33" fillId="0" borderId="23" xfId="0" applyFont="1" applyBorder="1" applyAlignment="1">
      <alignment horizontal="center" vertical="center"/>
    </xf>
    <xf numFmtId="49" fontId="33" fillId="0" borderId="23" xfId="0" applyNumberFormat="1" applyFont="1" applyBorder="1" applyAlignment="1">
      <alignment horizontal="left" vertical="center" wrapText="1"/>
    </xf>
    <xf numFmtId="0" fontId="33" fillId="0" borderId="23" xfId="0" applyFont="1" applyBorder="1" applyAlignment="1">
      <alignment horizontal="left" vertical="center" wrapText="1"/>
    </xf>
    <xf numFmtId="0" fontId="33" fillId="0" borderId="23" xfId="0" applyFont="1" applyBorder="1" applyAlignment="1">
      <alignment horizontal="center" vertical="center" wrapText="1"/>
    </xf>
    <xf numFmtId="167" fontId="33" fillId="0" borderId="23" xfId="0" applyNumberFormat="1" applyFont="1" applyBorder="1" applyAlignment="1">
      <alignment vertical="center"/>
    </xf>
    <xf numFmtId="4" fontId="33" fillId="0" borderId="23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4" fontId="28" fillId="3" borderId="0" xfId="0" applyNumberFormat="1" applyFont="1" applyFill="1" applyAlignment="1" applyProtection="1">
      <alignment vertical="center"/>
      <protection locked="0"/>
    </xf>
    <xf numFmtId="4" fontId="28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8" fillId="3" borderId="0" xfId="0" applyFont="1" applyFill="1" applyAlignment="1" applyProtection="1">
      <alignment horizontal="left" vertical="center"/>
      <protection locked="0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8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workbookViewId="0">
      <selection activeCell="K6" sqref="K6:AJ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ht="36.950000000000003" customHeight="1" x14ac:dyDescent="0.2">
      <c r="AR2" s="230" t="s">
        <v>6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S2" s="13" t="s">
        <v>7</v>
      </c>
      <c r="BT2" s="13" t="s">
        <v>8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 x14ac:dyDescent="0.2">
      <c r="B4" s="16"/>
      <c r="D4" s="17" t="s">
        <v>10</v>
      </c>
      <c r="AR4" s="16"/>
      <c r="AS4" s="18" t="s">
        <v>11</v>
      </c>
      <c r="BG4" s="19" t="s">
        <v>12</v>
      </c>
      <c r="BS4" s="13" t="s">
        <v>13</v>
      </c>
    </row>
    <row r="5" spans="1:74" ht="12" customHeight="1" x14ac:dyDescent="0.2">
      <c r="B5" s="16"/>
      <c r="D5" s="20" t="s">
        <v>14</v>
      </c>
      <c r="K5" s="218" t="s">
        <v>253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R5" s="16"/>
      <c r="BG5" s="215" t="s">
        <v>15</v>
      </c>
      <c r="BS5" s="13" t="s">
        <v>7</v>
      </c>
    </row>
    <row r="6" spans="1:74" ht="36.950000000000003" customHeight="1" x14ac:dyDescent="0.2">
      <c r="B6" s="16"/>
      <c r="D6" s="22" t="s">
        <v>16</v>
      </c>
      <c r="K6" s="220" t="s">
        <v>252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R6" s="16"/>
      <c r="BG6" s="216"/>
      <c r="BS6" s="13" t="s">
        <v>7</v>
      </c>
    </row>
    <row r="7" spans="1:74" ht="12" customHeight="1" x14ac:dyDescent="0.2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G7" s="216"/>
      <c r="BS7" s="13" t="s">
        <v>7</v>
      </c>
    </row>
    <row r="8" spans="1:74" ht="12" customHeight="1" x14ac:dyDescent="0.2">
      <c r="B8" s="16"/>
      <c r="D8" s="23" t="s">
        <v>19</v>
      </c>
      <c r="K8" s="21" t="s">
        <v>20</v>
      </c>
      <c r="AK8" s="23" t="s">
        <v>21</v>
      </c>
      <c r="AN8" s="187"/>
      <c r="AR8" s="16"/>
      <c r="BG8" s="216"/>
      <c r="BS8" s="13" t="s">
        <v>7</v>
      </c>
    </row>
    <row r="9" spans="1:74" ht="14.45" customHeight="1" x14ac:dyDescent="0.2">
      <c r="B9" s="16"/>
      <c r="AR9" s="16"/>
      <c r="BG9" s="216"/>
      <c r="BS9" s="13" t="s">
        <v>7</v>
      </c>
    </row>
    <row r="10" spans="1:74" ht="12" customHeight="1" x14ac:dyDescent="0.2">
      <c r="B10" s="16"/>
      <c r="D10" s="23" t="s">
        <v>249</v>
      </c>
      <c r="AK10" s="23" t="s">
        <v>23</v>
      </c>
      <c r="AN10" s="21">
        <v>70994234</v>
      </c>
      <c r="AR10" s="16"/>
      <c r="BG10" s="216"/>
      <c r="BS10" s="13" t="s">
        <v>7</v>
      </c>
    </row>
    <row r="11" spans="1:74" ht="18.399999999999999" customHeight="1" x14ac:dyDescent="0.2">
      <c r="B11" s="16"/>
      <c r="E11" s="21" t="s">
        <v>24</v>
      </c>
      <c r="AK11" s="23" t="s">
        <v>25</v>
      </c>
      <c r="AN11" s="21" t="s">
        <v>250</v>
      </c>
      <c r="AR11" s="16"/>
      <c r="BG11" s="216"/>
      <c r="BS11" s="13" t="s">
        <v>7</v>
      </c>
    </row>
    <row r="12" spans="1:74" ht="6.95" customHeight="1" x14ac:dyDescent="0.2">
      <c r="B12" s="16"/>
      <c r="AR12" s="16"/>
      <c r="BG12" s="216"/>
      <c r="BS12" s="13" t="s">
        <v>7</v>
      </c>
    </row>
    <row r="13" spans="1:74" ht="12" customHeight="1" x14ac:dyDescent="0.2">
      <c r="B13" s="16"/>
      <c r="D13" s="23" t="s">
        <v>26</v>
      </c>
      <c r="AK13" s="23" t="s">
        <v>23</v>
      </c>
      <c r="AN13" s="163"/>
      <c r="AR13" s="16"/>
      <c r="BG13" s="216"/>
      <c r="BS13" s="13" t="s">
        <v>7</v>
      </c>
    </row>
    <row r="14" spans="1:74" ht="12.75" x14ac:dyDescent="0.2">
      <c r="B14" s="16"/>
      <c r="E14" s="222" t="s">
        <v>27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3" t="s">
        <v>25</v>
      </c>
      <c r="AN14" s="163"/>
      <c r="AR14" s="16"/>
      <c r="BG14" s="216"/>
      <c r="BS14" s="13" t="s">
        <v>7</v>
      </c>
    </row>
    <row r="15" spans="1:74" ht="6.95" customHeight="1" x14ac:dyDescent="0.2">
      <c r="B15" s="16"/>
      <c r="AR15" s="16"/>
      <c r="BG15" s="216"/>
      <c r="BS15" s="13" t="s">
        <v>3</v>
      </c>
    </row>
    <row r="16" spans="1:74" ht="12" customHeight="1" x14ac:dyDescent="0.2">
      <c r="B16" s="16"/>
      <c r="D16" s="23"/>
      <c r="AK16" s="23"/>
      <c r="AN16" s="21" t="s">
        <v>1</v>
      </c>
      <c r="AR16" s="16"/>
      <c r="BG16" s="216"/>
      <c r="BS16" s="13" t="s">
        <v>3</v>
      </c>
    </row>
    <row r="17" spans="2:71" ht="18.399999999999999" customHeight="1" x14ac:dyDescent="0.2">
      <c r="B17" s="16"/>
      <c r="E17" s="21"/>
      <c r="AK17" s="23"/>
      <c r="AN17" s="21" t="s">
        <v>1</v>
      </c>
      <c r="AR17" s="16"/>
      <c r="BG17" s="216"/>
      <c r="BS17" s="13" t="s">
        <v>4</v>
      </c>
    </row>
    <row r="18" spans="2:71" ht="6.95" customHeight="1" x14ac:dyDescent="0.2">
      <c r="B18" s="16"/>
      <c r="AR18" s="16"/>
      <c r="BG18" s="216"/>
      <c r="BS18" s="13" t="s">
        <v>7</v>
      </c>
    </row>
    <row r="19" spans="2:71" ht="12" customHeight="1" x14ac:dyDescent="0.2">
      <c r="B19" s="16"/>
      <c r="D19" s="23"/>
      <c r="AK19" s="23"/>
      <c r="AN19" s="21" t="s">
        <v>1</v>
      </c>
      <c r="AR19" s="16"/>
      <c r="BG19" s="216"/>
      <c r="BS19" s="13" t="s">
        <v>7</v>
      </c>
    </row>
    <row r="20" spans="2:71" ht="18.399999999999999" customHeight="1" x14ac:dyDescent="0.2">
      <c r="B20" s="16"/>
      <c r="E20" s="21"/>
      <c r="AK20" s="23"/>
      <c r="AN20" s="21" t="s">
        <v>1</v>
      </c>
      <c r="AR20" s="16"/>
      <c r="BG20" s="216"/>
      <c r="BS20" s="13" t="s">
        <v>3</v>
      </c>
    </row>
    <row r="21" spans="2:71" ht="6.95" customHeight="1" x14ac:dyDescent="0.2">
      <c r="B21" s="16"/>
      <c r="AR21" s="16"/>
      <c r="BG21" s="216"/>
    </row>
    <row r="22" spans="2:71" ht="12" customHeight="1" x14ac:dyDescent="0.2">
      <c r="B22" s="16"/>
      <c r="D22" s="23" t="s">
        <v>30</v>
      </c>
      <c r="AR22" s="16"/>
      <c r="BG22" s="216"/>
    </row>
    <row r="23" spans="2:71" ht="25.5" customHeight="1" x14ac:dyDescent="0.2">
      <c r="B23" s="16"/>
      <c r="E23" s="224" t="s">
        <v>251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R23" s="16"/>
      <c r="BG23" s="216"/>
    </row>
    <row r="24" spans="2:71" ht="6.95" customHeight="1" x14ac:dyDescent="0.2">
      <c r="B24" s="16"/>
      <c r="AR24" s="16"/>
      <c r="BG24" s="216"/>
    </row>
    <row r="25" spans="2:71" ht="6.95" customHeight="1" x14ac:dyDescent="0.2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G25" s="216"/>
    </row>
    <row r="26" spans="2:71" ht="14.45" customHeight="1" x14ac:dyDescent="0.2">
      <c r="B26" s="16"/>
      <c r="D26" s="27" t="s">
        <v>31</v>
      </c>
      <c r="AK26" s="225">
        <f>ROUND(AG94,2)</f>
        <v>0</v>
      </c>
      <c r="AL26" s="221"/>
      <c r="AM26" s="221"/>
      <c r="AN26" s="221"/>
      <c r="AO26" s="221"/>
      <c r="AR26" s="16"/>
      <c r="BG26" s="216"/>
    </row>
    <row r="27" spans="2:71" ht="12" x14ac:dyDescent="0.2">
      <c r="B27" s="16"/>
      <c r="E27" s="29" t="s">
        <v>32</v>
      </c>
      <c r="AK27" s="226">
        <f>ROUND(AS94,2)</f>
        <v>0</v>
      </c>
      <c r="AL27" s="226"/>
      <c r="AM27" s="226"/>
      <c r="AN27" s="226"/>
      <c r="AO27" s="226"/>
      <c r="AR27" s="16"/>
      <c r="BG27" s="216"/>
    </row>
    <row r="28" spans="2:71" s="1" customFormat="1" ht="12" x14ac:dyDescent="0.2">
      <c r="B28" s="31"/>
      <c r="E28" s="29" t="s">
        <v>33</v>
      </c>
      <c r="AK28" s="226">
        <f>ROUND(AT94,2)</f>
        <v>0</v>
      </c>
      <c r="AL28" s="226"/>
      <c r="AM28" s="226"/>
      <c r="AN28" s="226"/>
      <c r="AO28" s="226"/>
      <c r="AR28" s="31"/>
      <c r="BG28" s="216"/>
    </row>
    <row r="29" spans="2:71" s="1" customFormat="1" ht="14.45" customHeight="1" x14ac:dyDescent="0.2">
      <c r="B29" s="31"/>
      <c r="D29" s="27" t="s">
        <v>34</v>
      </c>
      <c r="AK29" s="225">
        <f>ROUND(AG98, 2)</f>
        <v>0</v>
      </c>
      <c r="AL29" s="225"/>
      <c r="AM29" s="225"/>
      <c r="AN29" s="225"/>
      <c r="AO29" s="225"/>
      <c r="AR29" s="31"/>
      <c r="BG29" s="216"/>
    </row>
    <row r="30" spans="2:71" s="1" customFormat="1" ht="6.95" customHeight="1" x14ac:dyDescent="0.2">
      <c r="B30" s="31"/>
      <c r="AR30" s="31"/>
      <c r="BG30" s="216"/>
    </row>
    <row r="31" spans="2:71" s="1" customFormat="1" ht="25.9" customHeight="1" x14ac:dyDescent="0.2">
      <c r="B31" s="31"/>
      <c r="D31" s="32" t="s">
        <v>35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227">
        <f>ROUND(AK26 + AK29, 2)</f>
        <v>0</v>
      </c>
      <c r="AL31" s="228"/>
      <c r="AM31" s="228"/>
      <c r="AN31" s="228"/>
      <c r="AO31" s="228"/>
      <c r="AR31" s="31"/>
      <c r="BG31" s="216"/>
    </row>
    <row r="32" spans="2:71" s="1" customFormat="1" ht="6.95" customHeight="1" x14ac:dyDescent="0.2">
      <c r="B32" s="31"/>
      <c r="AR32" s="31"/>
      <c r="BG32" s="216"/>
    </row>
    <row r="33" spans="2:59" s="1" customFormat="1" ht="12.75" x14ac:dyDescent="0.2">
      <c r="B33" s="31"/>
      <c r="L33" s="229" t="s">
        <v>36</v>
      </c>
      <c r="M33" s="229"/>
      <c r="N33" s="229"/>
      <c r="O33" s="229"/>
      <c r="P33" s="229"/>
      <c r="W33" s="229" t="s">
        <v>37</v>
      </c>
      <c r="X33" s="229"/>
      <c r="Y33" s="229"/>
      <c r="Z33" s="229"/>
      <c r="AA33" s="229"/>
      <c r="AB33" s="229"/>
      <c r="AC33" s="229"/>
      <c r="AD33" s="229"/>
      <c r="AE33" s="229"/>
      <c r="AK33" s="229" t="s">
        <v>38</v>
      </c>
      <c r="AL33" s="229"/>
      <c r="AM33" s="229"/>
      <c r="AN33" s="229"/>
      <c r="AO33" s="229"/>
      <c r="AR33" s="31"/>
      <c r="BG33" s="216"/>
    </row>
    <row r="34" spans="2:59" s="2" customFormat="1" ht="14.45" customHeight="1" x14ac:dyDescent="0.2">
      <c r="B34" s="35"/>
      <c r="D34" s="23" t="s">
        <v>39</v>
      </c>
      <c r="F34" s="23" t="s">
        <v>40</v>
      </c>
      <c r="L34" s="213">
        <v>0.21</v>
      </c>
      <c r="M34" s="209"/>
      <c r="N34" s="209"/>
      <c r="O34" s="209"/>
      <c r="P34" s="209"/>
      <c r="W34" s="208">
        <f>ROUND(BB94 + SUM(CD98:CD102), 2)</f>
        <v>0</v>
      </c>
      <c r="X34" s="209"/>
      <c r="Y34" s="209"/>
      <c r="Z34" s="209"/>
      <c r="AA34" s="209"/>
      <c r="AB34" s="209"/>
      <c r="AC34" s="209"/>
      <c r="AD34" s="209"/>
      <c r="AE34" s="209"/>
      <c r="AK34" s="208">
        <f>ROUND(AX94 + SUM(BY98:BY102), 2)</f>
        <v>0</v>
      </c>
      <c r="AL34" s="209"/>
      <c r="AM34" s="209"/>
      <c r="AN34" s="209"/>
      <c r="AO34" s="209"/>
      <c r="AR34" s="35"/>
      <c r="BG34" s="217"/>
    </row>
    <row r="35" spans="2:59" s="2" customFormat="1" ht="14.45" customHeight="1" x14ac:dyDescent="0.2">
      <c r="B35" s="35"/>
      <c r="F35" s="23" t="s">
        <v>41</v>
      </c>
      <c r="L35" s="213">
        <v>0.12</v>
      </c>
      <c r="M35" s="209"/>
      <c r="N35" s="209"/>
      <c r="O35" s="209"/>
      <c r="P35" s="209"/>
      <c r="W35" s="208">
        <f>ROUND(BC94 + SUM(CE98:CE102), 2)</f>
        <v>0</v>
      </c>
      <c r="X35" s="209"/>
      <c r="Y35" s="209"/>
      <c r="Z35" s="209"/>
      <c r="AA35" s="209"/>
      <c r="AB35" s="209"/>
      <c r="AC35" s="209"/>
      <c r="AD35" s="209"/>
      <c r="AE35" s="209"/>
      <c r="AK35" s="208">
        <f>ROUND(AY94 + SUM(BZ98:BZ102), 2)</f>
        <v>0</v>
      </c>
      <c r="AL35" s="209"/>
      <c r="AM35" s="209"/>
      <c r="AN35" s="209"/>
      <c r="AO35" s="209"/>
      <c r="AR35" s="35"/>
    </row>
    <row r="36" spans="2:59" s="2" customFormat="1" ht="14.45" hidden="1" customHeight="1" x14ac:dyDescent="0.2">
      <c r="B36" s="35"/>
      <c r="F36" s="23" t="s">
        <v>42</v>
      </c>
      <c r="L36" s="213">
        <v>0.21</v>
      </c>
      <c r="M36" s="209"/>
      <c r="N36" s="209"/>
      <c r="O36" s="209"/>
      <c r="P36" s="209"/>
      <c r="W36" s="208">
        <f>ROUND(BD94 + SUM(CF98:CF102), 2)</f>
        <v>0</v>
      </c>
      <c r="X36" s="209"/>
      <c r="Y36" s="209"/>
      <c r="Z36" s="209"/>
      <c r="AA36" s="209"/>
      <c r="AB36" s="209"/>
      <c r="AC36" s="209"/>
      <c r="AD36" s="209"/>
      <c r="AE36" s="209"/>
      <c r="AK36" s="208">
        <v>0</v>
      </c>
      <c r="AL36" s="209"/>
      <c r="AM36" s="209"/>
      <c r="AN36" s="209"/>
      <c r="AO36" s="209"/>
      <c r="AR36" s="35"/>
    </row>
    <row r="37" spans="2:59" s="2" customFormat="1" ht="14.45" hidden="1" customHeight="1" x14ac:dyDescent="0.2">
      <c r="B37" s="35"/>
      <c r="F37" s="23" t="s">
        <v>43</v>
      </c>
      <c r="L37" s="213">
        <v>0.12</v>
      </c>
      <c r="M37" s="209"/>
      <c r="N37" s="209"/>
      <c r="O37" s="209"/>
      <c r="P37" s="209"/>
      <c r="W37" s="208">
        <f>ROUND(BE94 + SUM(CG98:CG102), 2)</f>
        <v>0</v>
      </c>
      <c r="X37" s="209"/>
      <c r="Y37" s="209"/>
      <c r="Z37" s="209"/>
      <c r="AA37" s="209"/>
      <c r="AB37" s="209"/>
      <c r="AC37" s="209"/>
      <c r="AD37" s="209"/>
      <c r="AE37" s="209"/>
      <c r="AK37" s="208">
        <v>0</v>
      </c>
      <c r="AL37" s="209"/>
      <c r="AM37" s="209"/>
      <c r="AN37" s="209"/>
      <c r="AO37" s="209"/>
      <c r="AR37" s="35"/>
    </row>
    <row r="38" spans="2:59" s="2" customFormat="1" ht="14.45" hidden="1" customHeight="1" x14ac:dyDescent="0.2">
      <c r="B38" s="35"/>
      <c r="F38" s="23" t="s">
        <v>44</v>
      </c>
      <c r="L38" s="213">
        <v>0</v>
      </c>
      <c r="M38" s="209"/>
      <c r="N38" s="209"/>
      <c r="O38" s="209"/>
      <c r="P38" s="209"/>
      <c r="W38" s="208">
        <f>ROUND(BF94 + SUM(CH98:CH102), 2)</f>
        <v>0</v>
      </c>
      <c r="X38" s="209"/>
      <c r="Y38" s="209"/>
      <c r="Z38" s="209"/>
      <c r="AA38" s="209"/>
      <c r="AB38" s="209"/>
      <c r="AC38" s="209"/>
      <c r="AD38" s="209"/>
      <c r="AE38" s="209"/>
      <c r="AK38" s="208">
        <v>0</v>
      </c>
      <c r="AL38" s="209"/>
      <c r="AM38" s="209"/>
      <c r="AN38" s="209"/>
      <c r="AO38" s="209"/>
      <c r="AR38" s="35"/>
    </row>
    <row r="39" spans="2:59" s="1" customFormat="1" ht="6.95" customHeight="1" x14ac:dyDescent="0.2">
      <c r="B39" s="31"/>
      <c r="AR39" s="31"/>
    </row>
    <row r="40" spans="2:59" s="1" customFormat="1" ht="25.9" customHeight="1" x14ac:dyDescent="0.2">
      <c r="B40" s="31"/>
      <c r="C40" s="36"/>
      <c r="D40" s="37" t="s">
        <v>45</v>
      </c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9" t="s">
        <v>46</v>
      </c>
      <c r="U40" s="38"/>
      <c r="V40" s="38"/>
      <c r="W40" s="38"/>
      <c r="X40" s="231" t="s">
        <v>47</v>
      </c>
      <c r="Y40" s="232"/>
      <c r="Z40" s="232"/>
      <c r="AA40" s="232"/>
      <c r="AB40" s="232"/>
      <c r="AC40" s="38"/>
      <c r="AD40" s="38"/>
      <c r="AE40" s="38"/>
      <c r="AF40" s="38"/>
      <c r="AG40" s="38"/>
      <c r="AH40" s="38"/>
      <c r="AI40" s="38"/>
      <c r="AJ40" s="38"/>
      <c r="AK40" s="233">
        <f>SUM(AK31:AK38)</f>
        <v>0</v>
      </c>
      <c r="AL40" s="232"/>
      <c r="AM40" s="232"/>
      <c r="AN40" s="232"/>
      <c r="AO40" s="234"/>
      <c r="AP40" s="36"/>
      <c r="AQ40" s="36"/>
      <c r="AR40" s="31"/>
    </row>
    <row r="41" spans="2:59" s="1" customFormat="1" ht="6.95" customHeight="1" x14ac:dyDescent="0.2">
      <c r="B41" s="31"/>
      <c r="AR41" s="31"/>
    </row>
    <row r="42" spans="2:59" s="1" customFormat="1" ht="14.45" customHeight="1" x14ac:dyDescent="0.2">
      <c r="B42" s="31"/>
      <c r="AR42" s="31"/>
    </row>
    <row r="43" spans="2:59" ht="14.45" customHeight="1" x14ac:dyDescent="0.2">
      <c r="B43" s="16"/>
      <c r="AR43" s="16"/>
    </row>
    <row r="44" spans="2:59" ht="14.45" customHeight="1" x14ac:dyDescent="0.2">
      <c r="B44" s="16"/>
      <c r="AR44" s="16"/>
    </row>
    <row r="45" spans="2:59" ht="14.45" customHeight="1" x14ac:dyDescent="0.2">
      <c r="B45" s="16"/>
      <c r="AR45" s="16"/>
    </row>
    <row r="46" spans="2:59" ht="14.45" customHeight="1" x14ac:dyDescent="0.2">
      <c r="B46" s="16"/>
      <c r="AR46" s="16"/>
    </row>
    <row r="47" spans="2:59" ht="14.45" customHeight="1" x14ac:dyDescent="0.2">
      <c r="B47" s="16"/>
      <c r="AR47" s="16"/>
    </row>
    <row r="48" spans="2:59" ht="14.45" customHeight="1" x14ac:dyDescent="0.2">
      <c r="B48" s="16"/>
      <c r="AR48" s="16"/>
    </row>
    <row r="49" spans="2:44" s="1" customFormat="1" ht="14.45" customHeight="1" x14ac:dyDescent="0.2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 x14ac:dyDescent="0.2">
      <c r="B76" s="31"/>
      <c r="AR76" s="31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 x14ac:dyDescent="0.2">
      <c r="B82" s="31"/>
      <c r="C82" s="17" t="s">
        <v>54</v>
      </c>
      <c r="AR82" s="31"/>
    </row>
    <row r="83" spans="1:91" s="1" customFormat="1" ht="6.95" customHeight="1" x14ac:dyDescent="0.2">
      <c r="B83" s="31"/>
      <c r="AR83" s="31"/>
    </row>
    <row r="84" spans="1:91" s="3" customFormat="1" ht="12" customHeight="1" x14ac:dyDescent="0.2">
      <c r="B84" s="47"/>
      <c r="C84" s="23" t="s">
        <v>14</v>
      </c>
      <c r="L84" s="3" t="str">
        <f>K5</f>
        <v>VZ65424005</v>
      </c>
      <c r="AR84" s="47"/>
    </row>
    <row r="85" spans="1:91" s="4" customFormat="1" ht="36.950000000000003" customHeight="1" x14ac:dyDescent="0.2">
      <c r="B85" s="48"/>
      <c r="C85" s="49" t="s">
        <v>16</v>
      </c>
      <c r="L85" s="188" t="str">
        <f>K6</f>
        <v>Oprava pohonů úsekových odpojovačů v úseku Stříbro - Planá na trati Plzeň Cheb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R85" s="48"/>
    </row>
    <row r="86" spans="1:91" s="1" customFormat="1" ht="6.95" customHeight="1" x14ac:dyDescent="0.2">
      <c r="B86" s="31"/>
      <c r="AR86" s="31"/>
    </row>
    <row r="87" spans="1:91" s="1" customFormat="1" ht="12" customHeight="1" x14ac:dyDescent="0.2">
      <c r="B87" s="31"/>
      <c r="C87" s="23" t="s">
        <v>19</v>
      </c>
      <c r="L87" s="50" t="str">
        <f>IF(K8="","",K8)</f>
        <v>Stříbro - Planá</v>
      </c>
      <c r="AI87" s="23" t="s">
        <v>21</v>
      </c>
      <c r="AM87" s="190" t="str">
        <f>IF(AN8= "","",AN8)</f>
        <v/>
      </c>
      <c r="AN87" s="190"/>
      <c r="AR87" s="31"/>
    </row>
    <row r="88" spans="1:91" s="1" customFormat="1" ht="6.95" customHeight="1" x14ac:dyDescent="0.2">
      <c r="B88" s="31"/>
      <c r="AR88" s="31"/>
    </row>
    <row r="89" spans="1:91" s="1" customFormat="1" ht="15.2" customHeight="1" x14ac:dyDescent="0.2">
      <c r="B89" s="31"/>
      <c r="C89" s="23" t="s">
        <v>22</v>
      </c>
      <c r="L89" s="3" t="str">
        <f>IF(E11= "","",E11)</f>
        <v xml:space="preserve"> </v>
      </c>
      <c r="AI89" s="23" t="s">
        <v>28</v>
      </c>
      <c r="AM89" s="195" t="str">
        <f>IF(E17="","",E17)</f>
        <v/>
      </c>
      <c r="AN89" s="196"/>
      <c r="AO89" s="196"/>
      <c r="AP89" s="196"/>
      <c r="AR89" s="31"/>
      <c r="AS89" s="191" t="s">
        <v>55</v>
      </c>
      <c r="AT89" s="19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3"/>
    </row>
    <row r="90" spans="1:91" s="1" customFormat="1" ht="15.2" customHeight="1" x14ac:dyDescent="0.2">
      <c r="B90" s="31"/>
      <c r="C90" s="23" t="s">
        <v>26</v>
      </c>
      <c r="L90" s="3" t="str">
        <f>IF(E14= "Vyplň údaj","",E14)</f>
        <v/>
      </c>
      <c r="AI90" s="23" t="s">
        <v>29</v>
      </c>
      <c r="AM90" s="195" t="str">
        <f>IF(E20="","",E20)</f>
        <v/>
      </c>
      <c r="AN90" s="196"/>
      <c r="AO90" s="196"/>
      <c r="AP90" s="196"/>
      <c r="AR90" s="31"/>
      <c r="AS90" s="193"/>
      <c r="AT90" s="194"/>
      <c r="BF90" s="55"/>
    </row>
    <row r="91" spans="1:91" s="1" customFormat="1" ht="10.9" customHeight="1" x14ac:dyDescent="0.2">
      <c r="B91" s="31"/>
      <c r="AR91" s="31"/>
      <c r="AS91" s="193"/>
      <c r="AT91" s="194"/>
      <c r="BF91" s="55"/>
    </row>
    <row r="92" spans="1:91" s="1" customFormat="1" ht="29.25" customHeight="1" x14ac:dyDescent="0.2">
      <c r="B92" s="31"/>
      <c r="C92" s="200" t="s">
        <v>56</v>
      </c>
      <c r="D92" s="198"/>
      <c r="E92" s="198"/>
      <c r="F92" s="198"/>
      <c r="G92" s="198"/>
      <c r="H92" s="56"/>
      <c r="I92" s="197" t="s">
        <v>57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1" t="s">
        <v>58</v>
      </c>
      <c r="AH92" s="198"/>
      <c r="AI92" s="198"/>
      <c r="AJ92" s="198"/>
      <c r="AK92" s="198"/>
      <c r="AL92" s="198"/>
      <c r="AM92" s="198"/>
      <c r="AN92" s="197" t="s">
        <v>59</v>
      </c>
      <c r="AO92" s="198"/>
      <c r="AP92" s="199"/>
      <c r="AQ92" s="57" t="s">
        <v>60</v>
      </c>
      <c r="AR92" s="31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59" t="s">
        <v>72</v>
      </c>
      <c r="BE92" s="59" t="s">
        <v>73</v>
      </c>
      <c r="BF92" s="60" t="s">
        <v>74</v>
      </c>
    </row>
    <row r="93" spans="1:91" s="1" customFormat="1" ht="10.9" customHeight="1" x14ac:dyDescent="0.2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3"/>
    </row>
    <row r="94" spans="1:91" s="5" customFormat="1" ht="32.450000000000003" customHeight="1" x14ac:dyDescent="0.2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1">
        <f>ROUND(SUM(AG95:AG96),2)</f>
        <v>0</v>
      </c>
      <c r="AH94" s="211"/>
      <c r="AI94" s="211"/>
      <c r="AJ94" s="211"/>
      <c r="AK94" s="211"/>
      <c r="AL94" s="211"/>
      <c r="AM94" s="211"/>
      <c r="AN94" s="212">
        <f>SUM(AG94,AV94)</f>
        <v>0</v>
      </c>
      <c r="AO94" s="212"/>
      <c r="AP94" s="212"/>
      <c r="AQ94" s="66" t="s">
        <v>1</v>
      </c>
      <c r="AR94" s="62"/>
      <c r="AS94" s="67">
        <f>ROUND(SUM(AS95:AS96),2)</f>
        <v>0</v>
      </c>
      <c r="AT94" s="68">
        <f>ROUND(SUM(AT95:AT96),2)</f>
        <v>0</v>
      </c>
      <c r="AU94" s="69">
        <f>ROUND(SUM(AU95:AU96),2)</f>
        <v>0</v>
      </c>
      <c r="AV94" s="69">
        <f>ROUND(SUM(AX94:AY94),2)</f>
        <v>0</v>
      </c>
      <c r="AW94" s="70">
        <f>ROUND(SUM(AW95:AW96),5)</f>
        <v>0</v>
      </c>
      <c r="AX94" s="69">
        <f>ROUND(BB94*L34,2)</f>
        <v>0</v>
      </c>
      <c r="AY94" s="69">
        <f>ROUND(BC94*L35,2)</f>
        <v>0</v>
      </c>
      <c r="AZ94" s="69">
        <f>ROUND(BD94*L34,2)</f>
        <v>0</v>
      </c>
      <c r="BA94" s="69">
        <f>ROUND(BE94*L35,2)</f>
        <v>0</v>
      </c>
      <c r="BB94" s="69">
        <f>ROUND(SUM(BB95:BB96),2)</f>
        <v>0</v>
      </c>
      <c r="BC94" s="69">
        <f>ROUND(SUM(BC95:BC96),2)</f>
        <v>0</v>
      </c>
      <c r="BD94" s="69">
        <f>ROUND(SUM(BD95:BD96),2)</f>
        <v>0</v>
      </c>
      <c r="BE94" s="69">
        <f>ROUND(SUM(BE95:BE96),2)</f>
        <v>0</v>
      </c>
      <c r="BF94" s="71">
        <f>ROUND(SUM(BF95:BF96),2)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5</v>
      </c>
      <c r="BX94" s="72" t="s">
        <v>80</v>
      </c>
      <c r="CL94" s="72" t="s">
        <v>1</v>
      </c>
    </row>
    <row r="95" spans="1:91" s="6" customFormat="1" ht="16.5" customHeight="1" x14ac:dyDescent="0.2">
      <c r="A95" s="74" t="s">
        <v>81</v>
      </c>
      <c r="B95" s="75"/>
      <c r="C95" s="76"/>
      <c r="D95" s="202" t="s">
        <v>82</v>
      </c>
      <c r="E95" s="202"/>
      <c r="F95" s="202"/>
      <c r="G95" s="202"/>
      <c r="H95" s="202"/>
      <c r="I95" s="77"/>
      <c r="J95" s="202" t="s">
        <v>83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3">
        <f>'S01 - Technologická část'!K34</f>
        <v>0</v>
      </c>
      <c r="AH95" s="204"/>
      <c r="AI95" s="204"/>
      <c r="AJ95" s="204"/>
      <c r="AK95" s="204"/>
      <c r="AL95" s="204"/>
      <c r="AM95" s="204"/>
      <c r="AN95" s="203">
        <f>SUM(AG95,AV95)</f>
        <v>0</v>
      </c>
      <c r="AO95" s="204"/>
      <c r="AP95" s="204"/>
      <c r="AQ95" s="78" t="s">
        <v>84</v>
      </c>
      <c r="AR95" s="75"/>
      <c r="AS95" s="79">
        <f>'S01 - Technologická část'!K31</f>
        <v>0</v>
      </c>
      <c r="AT95" s="80">
        <f>'S01 - Technologická část'!K32</f>
        <v>0</v>
      </c>
      <c r="AU95" s="80">
        <v>0</v>
      </c>
      <c r="AV95" s="80">
        <f>ROUND(SUM(AX95:AY95),2)</f>
        <v>0</v>
      </c>
      <c r="AW95" s="81">
        <f>'S01 - Technologická část'!T128</f>
        <v>0</v>
      </c>
      <c r="AX95" s="80">
        <f>'S01 - Technologická část'!K37</f>
        <v>0</v>
      </c>
      <c r="AY95" s="80">
        <f>'S01 - Technologická část'!K38</f>
        <v>0</v>
      </c>
      <c r="AZ95" s="80">
        <f>'S01 - Technologická část'!K39</f>
        <v>0</v>
      </c>
      <c r="BA95" s="80">
        <f>'S01 - Technologická část'!K40</f>
        <v>0</v>
      </c>
      <c r="BB95" s="80">
        <f>'S01 - Technologická část'!F37</f>
        <v>0</v>
      </c>
      <c r="BC95" s="80">
        <f>'S01 - Technologická část'!F38</f>
        <v>0</v>
      </c>
      <c r="BD95" s="80">
        <f>'S01 - Technologická část'!F39</f>
        <v>0</v>
      </c>
      <c r="BE95" s="80">
        <f>'S01 - Technologická část'!F40</f>
        <v>0</v>
      </c>
      <c r="BF95" s="82">
        <f>'S01 - Technologická část'!F41</f>
        <v>0</v>
      </c>
      <c r="BT95" s="83" t="s">
        <v>85</v>
      </c>
      <c r="BV95" s="83" t="s">
        <v>79</v>
      </c>
      <c r="BW95" s="83" t="s">
        <v>86</v>
      </c>
      <c r="BX95" s="83" t="s">
        <v>5</v>
      </c>
      <c r="CL95" s="83" t="s">
        <v>1</v>
      </c>
      <c r="CM95" s="83" t="s">
        <v>87</v>
      </c>
    </row>
    <row r="96" spans="1:91" s="6" customFormat="1" ht="16.5" customHeight="1" x14ac:dyDescent="0.2">
      <c r="A96" s="74" t="s">
        <v>81</v>
      </c>
      <c r="B96" s="75"/>
      <c r="C96" s="76"/>
      <c r="D96" s="202" t="s">
        <v>88</v>
      </c>
      <c r="E96" s="202"/>
      <c r="F96" s="202"/>
      <c r="G96" s="202"/>
      <c r="H96" s="202"/>
      <c r="I96" s="77"/>
      <c r="J96" s="202" t="s">
        <v>89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3">
        <f>'S02 - VON'!K34</f>
        <v>0</v>
      </c>
      <c r="AH96" s="204"/>
      <c r="AI96" s="204"/>
      <c r="AJ96" s="204"/>
      <c r="AK96" s="204"/>
      <c r="AL96" s="204"/>
      <c r="AM96" s="204"/>
      <c r="AN96" s="203">
        <f>SUM(AG96,AV96)</f>
        <v>0</v>
      </c>
      <c r="AO96" s="204"/>
      <c r="AP96" s="204"/>
      <c r="AQ96" s="78" t="s">
        <v>84</v>
      </c>
      <c r="AR96" s="75"/>
      <c r="AS96" s="84">
        <f>'S02 - VON'!K31</f>
        <v>0</v>
      </c>
      <c r="AT96" s="85">
        <f>'S02 - VON'!K32</f>
        <v>0</v>
      </c>
      <c r="AU96" s="85">
        <v>0</v>
      </c>
      <c r="AV96" s="85">
        <f>ROUND(SUM(AX96:AY96),2)</f>
        <v>0</v>
      </c>
      <c r="AW96" s="86">
        <f>'S02 - VON'!T127</f>
        <v>0</v>
      </c>
      <c r="AX96" s="85">
        <f>'S02 - VON'!K37</f>
        <v>0</v>
      </c>
      <c r="AY96" s="85">
        <f>'S02 - VON'!K38</f>
        <v>0</v>
      </c>
      <c r="AZ96" s="85">
        <f>'S02 - VON'!K39</f>
        <v>0</v>
      </c>
      <c r="BA96" s="85">
        <f>'S02 - VON'!K40</f>
        <v>0</v>
      </c>
      <c r="BB96" s="85">
        <f>'S02 - VON'!F37</f>
        <v>0</v>
      </c>
      <c r="BC96" s="85">
        <f>'S02 - VON'!F38</f>
        <v>0</v>
      </c>
      <c r="BD96" s="85">
        <f>'S02 - VON'!F39</f>
        <v>0</v>
      </c>
      <c r="BE96" s="85">
        <f>'S02 - VON'!F40</f>
        <v>0</v>
      </c>
      <c r="BF96" s="87">
        <f>'S02 - VON'!F41</f>
        <v>0</v>
      </c>
      <c r="BT96" s="83" t="s">
        <v>85</v>
      </c>
      <c r="BV96" s="83" t="s">
        <v>79</v>
      </c>
      <c r="BW96" s="83" t="s">
        <v>90</v>
      </c>
      <c r="BX96" s="83" t="s">
        <v>5</v>
      </c>
      <c r="CL96" s="83" t="s">
        <v>1</v>
      </c>
      <c r="CM96" s="83" t="s">
        <v>87</v>
      </c>
    </row>
    <row r="97" spans="2:89" x14ac:dyDescent="0.2">
      <c r="B97" s="16"/>
      <c r="AR97" s="16"/>
    </row>
    <row r="98" spans="2:89" s="1" customFormat="1" ht="30" customHeight="1" x14ac:dyDescent="0.2">
      <c r="B98" s="31"/>
      <c r="C98" s="63" t="s">
        <v>91</v>
      </c>
      <c r="AG98" s="212">
        <f>ROUND(SUM(AG99:AG102), 2)</f>
        <v>0</v>
      </c>
      <c r="AH98" s="212"/>
      <c r="AI98" s="212"/>
      <c r="AJ98" s="212"/>
      <c r="AK98" s="212"/>
      <c r="AL98" s="212"/>
      <c r="AM98" s="212"/>
      <c r="AN98" s="212">
        <f>ROUND(SUM(AN99:AN102), 2)</f>
        <v>0</v>
      </c>
      <c r="AO98" s="212"/>
      <c r="AP98" s="212"/>
      <c r="AQ98" s="88"/>
      <c r="AR98" s="31"/>
      <c r="AS98" s="58" t="s">
        <v>92</v>
      </c>
      <c r="AT98" s="59" t="s">
        <v>93</v>
      </c>
      <c r="AU98" s="59" t="s">
        <v>39</v>
      </c>
      <c r="AV98" s="60" t="s">
        <v>64</v>
      </c>
    </row>
    <row r="99" spans="2:89" s="1" customFormat="1" ht="19.899999999999999" customHeight="1" x14ac:dyDescent="0.2">
      <c r="B99" s="31"/>
      <c r="D99" s="205" t="s">
        <v>94</v>
      </c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G99" s="206">
        <f>ROUND(AG94 * AS99, 2)</f>
        <v>0</v>
      </c>
      <c r="AH99" s="207"/>
      <c r="AI99" s="207"/>
      <c r="AJ99" s="207"/>
      <c r="AK99" s="207"/>
      <c r="AL99" s="207"/>
      <c r="AM99" s="207"/>
      <c r="AN99" s="207">
        <f>ROUND(AG99 + AV99, 2)</f>
        <v>0</v>
      </c>
      <c r="AO99" s="207"/>
      <c r="AP99" s="207"/>
      <c r="AR99" s="31"/>
      <c r="AS99" s="90">
        <v>0</v>
      </c>
      <c r="AT99" s="91" t="s">
        <v>95</v>
      </c>
      <c r="AU99" s="91" t="s">
        <v>40</v>
      </c>
      <c r="AV99" s="92">
        <f>ROUND(IF(AU99="základní",AG99*L34,IF(AU99="snížená",AG99*L35,0)), 2)</f>
        <v>0</v>
      </c>
      <c r="BV99" s="13" t="s">
        <v>96</v>
      </c>
      <c r="BY99" s="93">
        <f>IF(AU99="základní",AV99,0)</f>
        <v>0</v>
      </c>
      <c r="BZ99" s="93">
        <f>IF(AU99="snížená",AV99,0)</f>
        <v>0</v>
      </c>
      <c r="CA99" s="93">
        <v>0</v>
      </c>
      <c r="CB99" s="93">
        <v>0</v>
      </c>
      <c r="CC99" s="93">
        <v>0</v>
      </c>
      <c r="CD99" s="93">
        <f>IF(AU99="základní",AG99,0)</f>
        <v>0</v>
      </c>
      <c r="CE99" s="93">
        <f>IF(AU99="snížená",AG99,0)</f>
        <v>0</v>
      </c>
      <c r="CF99" s="93">
        <f>IF(AU99="zákl. přenesená",AG99,0)</f>
        <v>0</v>
      </c>
      <c r="CG99" s="93">
        <f>IF(AU99="sníž. přenesená",AG99,0)</f>
        <v>0</v>
      </c>
      <c r="CH99" s="93">
        <f>IF(AU99="nulová",AG99,0)</f>
        <v>0</v>
      </c>
      <c r="CI99" s="13">
        <f>IF(AU99="základní",1,IF(AU99="snížená",2,IF(AU99="zákl. přenesená",4,IF(AU99="sníž. přenesená",5,3))))</f>
        <v>1</v>
      </c>
      <c r="CJ99" s="13">
        <f>IF(AT99="stavební čast",1,IF(AT99="investiční čast",2,3))</f>
        <v>1</v>
      </c>
      <c r="CK99" s="13" t="str">
        <f>IF(D99="Vyplň vlastní","","x")</f>
        <v>x</v>
      </c>
    </row>
    <row r="100" spans="2:89" s="1" customFormat="1" ht="19.899999999999999" customHeight="1" x14ac:dyDescent="0.2">
      <c r="B100" s="31"/>
      <c r="D100" s="210" t="s">
        <v>97</v>
      </c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G100" s="206">
        <f>ROUND(AG94 * AS100, 2)</f>
        <v>0</v>
      </c>
      <c r="AH100" s="207"/>
      <c r="AI100" s="207"/>
      <c r="AJ100" s="207"/>
      <c r="AK100" s="207"/>
      <c r="AL100" s="207"/>
      <c r="AM100" s="207"/>
      <c r="AN100" s="207">
        <f>ROUND(AG100 + AV100, 2)</f>
        <v>0</v>
      </c>
      <c r="AO100" s="207"/>
      <c r="AP100" s="207"/>
      <c r="AR100" s="31"/>
      <c r="AS100" s="90">
        <v>0</v>
      </c>
      <c r="AT100" s="91" t="s">
        <v>95</v>
      </c>
      <c r="AU100" s="91" t="s">
        <v>40</v>
      </c>
      <c r="AV100" s="92">
        <f>ROUND(IF(AU100="základní",AG100*L34,IF(AU100="snížená",AG100*L35,0)), 2)</f>
        <v>0</v>
      </c>
      <c r="BV100" s="13" t="s">
        <v>98</v>
      </c>
      <c r="BY100" s="93">
        <f>IF(AU100="základní",AV100,0)</f>
        <v>0</v>
      </c>
      <c r="BZ100" s="93">
        <f>IF(AU100="snížená",AV100,0)</f>
        <v>0</v>
      </c>
      <c r="CA100" s="93">
        <v>0</v>
      </c>
      <c r="CB100" s="93">
        <v>0</v>
      </c>
      <c r="CC100" s="93">
        <v>0</v>
      </c>
      <c r="CD100" s="93">
        <f>IF(AU100="základní",AG100,0)</f>
        <v>0</v>
      </c>
      <c r="CE100" s="93">
        <f>IF(AU100="snížená",AG100,0)</f>
        <v>0</v>
      </c>
      <c r="CF100" s="93">
        <f>IF(AU100="zákl. přenesená",AG100,0)</f>
        <v>0</v>
      </c>
      <c r="CG100" s="93">
        <f>IF(AU100="sníž. přenesená",AG100,0)</f>
        <v>0</v>
      </c>
      <c r="CH100" s="93">
        <f>IF(AU100="nulová",AG100,0)</f>
        <v>0</v>
      </c>
      <c r="CI100" s="13">
        <f>IF(AU100="základní",1,IF(AU100="snížená",2,IF(AU100="zákl. přenesená",4,IF(AU100="sníž. přenesená",5,3))))</f>
        <v>1</v>
      </c>
      <c r="CJ100" s="13">
        <f>IF(AT100="stavební čast",1,IF(AT100="investiční čast",2,3))</f>
        <v>1</v>
      </c>
      <c r="CK100" s="13" t="str">
        <f>IF(D100="Vyplň vlastní","","x")</f>
        <v/>
      </c>
    </row>
    <row r="101" spans="2:89" s="1" customFormat="1" ht="19.899999999999999" customHeight="1" x14ac:dyDescent="0.2">
      <c r="B101" s="31"/>
      <c r="D101" s="210" t="s">
        <v>97</v>
      </c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G101" s="206">
        <f>ROUND(AG94 * AS101, 2)</f>
        <v>0</v>
      </c>
      <c r="AH101" s="207"/>
      <c r="AI101" s="207"/>
      <c r="AJ101" s="207"/>
      <c r="AK101" s="207"/>
      <c r="AL101" s="207"/>
      <c r="AM101" s="207"/>
      <c r="AN101" s="207">
        <f>ROUND(AG101 + AV101, 2)</f>
        <v>0</v>
      </c>
      <c r="AO101" s="207"/>
      <c r="AP101" s="207"/>
      <c r="AR101" s="31"/>
      <c r="AS101" s="90">
        <v>0</v>
      </c>
      <c r="AT101" s="91" t="s">
        <v>95</v>
      </c>
      <c r="AU101" s="91" t="s">
        <v>40</v>
      </c>
      <c r="AV101" s="92">
        <f>ROUND(IF(AU101="základní",AG101*L34,IF(AU101="snížená",AG101*L35,0)), 2)</f>
        <v>0</v>
      </c>
      <c r="BV101" s="13" t="s">
        <v>98</v>
      </c>
      <c r="BY101" s="93">
        <f>IF(AU101="základní",AV101,0)</f>
        <v>0</v>
      </c>
      <c r="BZ101" s="93">
        <f>IF(AU101="snížená",AV101,0)</f>
        <v>0</v>
      </c>
      <c r="CA101" s="93">
        <v>0</v>
      </c>
      <c r="CB101" s="93">
        <v>0</v>
      </c>
      <c r="CC101" s="93">
        <v>0</v>
      </c>
      <c r="CD101" s="93">
        <f>IF(AU101="základní",AG101,0)</f>
        <v>0</v>
      </c>
      <c r="CE101" s="93">
        <f>IF(AU101="snížená",AG101,0)</f>
        <v>0</v>
      </c>
      <c r="CF101" s="93">
        <f>IF(AU101="zákl. přenesená",AG101,0)</f>
        <v>0</v>
      </c>
      <c r="CG101" s="93">
        <f>IF(AU101="sníž. přenesená",AG101,0)</f>
        <v>0</v>
      </c>
      <c r="CH101" s="93">
        <f>IF(AU101="nulová",AG101,0)</f>
        <v>0</v>
      </c>
      <c r="CI101" s="13">
        <f>IF(AU101="základní",1,IF(AU101="snížená",2,IF(AU101="zákl. přenesená",4,IF(AU101="sníž. přenesená",5,3))))</f>
        <v>1</v>
      </c>
      <c r="CJ101" s="13">
        <f>IF(AT101="stavební čast",1,IF(AT101="investiční čast",2,3))</f>
        <v>1</v>
      </c>
      <c r="CK101" s="13" t="str">
        <f>IF(D101="Vyplň vlastní","","x")</f>
        <v/>
      </c>
    </row>
    <row r="102" spans="2:89" s="1" customFormat="1" ht="19.899999999999999" customHeight="1" x14ac:dyDescent="0.2">
      <c r="B102" s="31"/>
      <c r="D102" s="210" t="s">
        <v>97</v>
      </c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G102" s="206">
        <f>ROUND(AG94 * AS102, 2)</f>
        <v>0</v>
      </c>
      <c r="AH102" s="207"/>
      <c r="AI102" s="207"/>
      <c r="AJ102" s="207"/>
      <c r="AK102" s="207"/>
      <c r="AL102" s="207"/>
      <c r="AM102" s="207"/>
      <c r="AN102" s="207">
        <f>ROUND(AG102 + AV102, 2)</f>
        <v>0</v>
      </c>
      <c r="AO102" s="207"/>
      <c r="AP102" s="207"/>
      <c r="AR102" s="31"/>
      <c r="AS102" s="94">
        <v>0</v>
      </c>
      <c r="AT102" s="95" t="s">
        <v>95</v>
      </c>
      <c r="AU102" s="95" t="s">
        <v>40</v>
      </c>
      <c r="AV102" s="96">
        <f>ROUND(IF(AU102="základní",AG102*L34,IF(AU102="snížená",AG102*L35,0)), 2)</f>
        <v>0</v>
      </c>
      <c r="BV102" s="13" t="s">
        <v>98</v>
      </c>
      <c r="BY102" s="93">
        <f>IF(AU102="základní",AV102,0)</f>
        <v>0</v>
      </c>
      <c r="BZ102" s="93">
        <f>IF(AU102="snížená",AV102,0)</f>
        <v>0</v>
      </c>
      <c r="CA102" s="93">
        <v>0</v>
      </c>
      <c r="CB102" s="93">
        <v>0</v>
      </c>
      <c r="CC102" s="93">
        <v>0</v>
      </c>
      <c r="CD102" s="93">
        <f>IF(AU102="základní",AG102,0)</f>
        <v>0</v>
      </c>
      <c r="CE102" s="93">
        <f>IF(AU102="snížená",AG102,0)</f>
        <v>0</v>
      </c>
      <c r="CF102" s="93">
        <f>IF(AU102="zákl. přenesená",AG102,0)</f>
        <v>0</v>
      </c>
      <c r="CG102" s="93">
        <f>IF(AU102="sníž. přenesená",AG102,0)</f>
        <v>0</v>
      </c>
      <c r="CH102" s="93">
        <f>IF(AU102="nulová",AG102,0)</f>
        <v>0</v>
      </c>
      <c r="CI102" s="13">
        <f>IF(AU102="základní",1,IF(AU102="snížená",2,IF(AU102="zákl. přenesená",4,IF(AU102="sníž. přenesená",5,3))))</f>
        <v>1</v>
      </c>
      <c r="CJ102" s="13">
        <f>IF(AT102="stavební čast",1,IF(AT102="investiční čast",2,3))</f>
        <v>1</v>
      </c>
      <c r="CK102" s="13" t="str">
        <f>IF(D102="Vyplň vlastní","","x")</f>
        <v/>
      </c>
    </row>
    <row r="103" spans="2:89" s="1" customFormat="1" ht="10.9" customHeight="1" x14ac:dyDescent="0.2">
      <c r="B103" s="31"/>
      <c r="AR103" s="31"/>
    </row>
    <row r="104" spans="2:89" s="1" customFormat="1" ht="30" customHeight="1" x14ac:dyDescent="0.2">
      <c r="B104" s="31"/>
      <c r="C104" s="97" t="s">
        <v>99</v>
      </c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214">
        <f>ROUND(AG94 + AG98, 2)</f>
        <v>0</v>
      </c>
      <c r="AH104" s="214"/>
      <c r="AI104" s="214"/>
      <c r="AJ104" s="214"/>
      <c r="AK104" s="214"/>
      <c r="AL104" s="214"/>
      <c r="AM104" s="214"/>
      <c r="AN104" s="214">
        <f>ROUND(AN94 + AN98, 2)</f>
        <v>0</v>
      </c>
      <c r="AO104" s="214"/>
      <c r="AP104" s="214"/>
      <c r="AQ104" s="98"/>
      <c r="AR104" s="31"/>
    </row>
    <row r="105" spans="2:89" s="1" customFormat="1" ht="6.95" customHeight="1" x14ac:dyDescent="0.2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31"/>
    </row>
  </sheetData>
  <sheetProtection algorithmName="SHA-512" hashValue="pIzI5iXUBt3amZZw1jseTQ1/zapFBjZWu1B4AfG7c7Ftco1fiVvhjHPn9yT0IU+DMxn4P5fDh5DdZQaBEKq4Rg==" saltValue="UR7M3ZprY8lt0gmqWGH+6w==" spinCount="100000" sheet="1" objects="1" scenarios="1"/>
  <mergeCells count="66">
    <mergeCell ref="AR2:BG2"/>
    <mergeCell ref="L38:P38"/>
    <mergeCell ref="AK38:AO38"/>
    <mergeCell ref="W38:AE38"/>
    <mergeCell ref="X40:AB40"/>
    <mergeCell ref="AK40:AO40"/>
    <mergeCell ref="W36:AE36"/>
    <mergeCell ref="L36:P36"/>
    <mergeCell ref="AK36:AO36"/>
    <mergeCell ref="L37:P37"/>
    <mergeCell ref="AK37:AO37"/>
    <mergeCell ref="W37:AE37"/>
    <mergeCell ref="W34:AE34"/>
    <mergeCell ref="L34:P34"/>
    <mergeCell ref="W35:AE35"/>
    <mergeCell ref="AK35:AO35"/>
    <mergeCell ref="L35:P35"/>
    <mergeCell ref="AG104:AM104"/>
    <mergeCell ref="AN104:AP104"/>
    <mergeCell ref="BG5:BG34"/>
    <mergeCell ref="K5:AJ5"/>
    <mergeCell ref="K6:AJ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AG96:AM96"/>
    <mergeCell ref="J96:AF96"/>
    <mergeCell ref="D96:H96"/>
    <mergeCell ref="AN96:AP96"/>
    <mergeCell ref="D99:AB99"/>
    <mergeCell ref="AG99:AM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 xr:uid="{00000000-0002-0000-0000-000001000000}">
      <formula1>"stavební čast, technologická čast, investiční čast"</formula1>
    </dataValidation>
  </dataValidations>
  <hyperlinks>
    <hyperlink ref="A95" location="'S01 - Technologická část'!C2" display="/" xr:uid="{00000000-0004-0000-0000-000000000000}"/>
    <hyperlink ref="A96" location="'S02 - VO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5"/>
  <sheetViews>
    <sheetView showGridLines="0" workbookViewId="0">
      <selection activeCell="I165" sqref="I16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30" t="s">
        <v>6</v>
      </c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T2" s="13" t="s">
        <v>86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87</v>
      </c>
    </row>
    <row r="4" spans="2:46" ht="24.95" customHeight="1" x14ac:dyDescent="0.2">
      <c r="B4" s="16"/>
      <c r="D4" s="17" t="s">
        <v>100</v>
      </c>
      <c r="M4" s="16"/>
      <c r="N4" s="100" t="s">
        <v>11</v>
      </c>
      <c r="AT4" s="13" t="s">
        <v>3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16</v>
      </c>
      <c r="M6" s="16"/>
    </row>
    <row r="7" spans="2:46" ht="16.5" customHeight="1" x14ac:dyDescent="0.2">
      <c r="B7" s="16"/>
      <c r="E7" s="236" t="str">
        <f>'Rekapitulace stavby'!K6</f>
        <v>Oprava pohonů úsekových odpojovačů v úseku Stříbro - Planá na trati Plzeň Cheb</v>
      </c>
      <c r="F7" s="237"/>
      <c r="G7" s="237"/>
      <c r="H7" s="237"/>
      <c r="M7" s="16"/>
    </row>
    <row r="8" spans="2:46" s="1" customFormat="1" ht="12" customHeight="1" x14ac:dyDescent="0.2">
      <c r="B8" s="31"/>
      <c r="D8" s="23" t="s">
        <v>101</v>
      </c>
      <c r="M8" s="31"/>
    </row>
    <row r="9" spans="2:46" s="1" customFormat="1" ht="16.5" customHeight="1" x14ac:dyDescent="0.2">
      <c r="B9" s="31"/>
      <c r="E9" s="188" t="s">
        <v>102</v>
      </c>
      <c r="F9" s="238"/>
      <c r="G9" s="238"/>
      <c r="H9" s="238"/>
      <c r="M9" s="31"/>
    </row>
    <row r="10" spans="2:46" s="1" customFormat="1" x14ac:dyDescent="0.2">
      <c r="B10" s="31"/>
      <c r="M10" s="31"/>
    </row>
    <row r="11" spans="2:46" s="1" customFormat="1" ht="12" customHeight="1" x14ac:dyDescent="0.2">
      <c r="B11" s="31"/>
      <c r="D11" s="23" t="s">
        <v>17</v>
      </c>
      <c r="F11" s="21" t="s">
        <v>1</v>
      </c>
      <c r="I11" s="23" t="s">
        <v>18</v>
      </c>
      <c r="J11" s="21" t="s">
        <v>1</v>
      </c>
      <c r="M11" s="31"/>
    </row>
    <row r="12" spans="2:46" s="1" customFormat="1" ht="12" customHeight="1" x14ac:dyDescent="0.2">
      <c r="B12" s="31"/>
      <c r="D12" s="23" t="s">
        <v>19</v>
      </c>
      <c r="F12" s="21" t="s">
        <v>20</v>
      </c>
      <c r="I12" s="23" t="s">
        <v>21</v>
      </c>
      <c r="J12" s="164">
        <f>'Rekapitulace stavby'!AN8</f>
        <v>0</v>
      </c>
      <c r="M12" s="31"/>
    </row>
    <row r="13" spans="2:46" s="1" customFormat="1" ht="10.9" customHeight="1" x14ac:dyDescent="0.2">
      <c r="B13" s="31"/>
      <c r="M13" s="31"/>
    </row>
    <row r="14" spans="2:46" s="1" customFormat="1" ht="12" customHeight="1" x14ac:dyDescent="0.2">
      <c r="B14" s="31"/>
      <c r="D14" s="23" t="s">
        <v>249</v>
      </c>
      <c r="I14" s="23" t="s">
        <v>23</v>
      </c>
      <c r="J14" s="21">
        <f>IF('Rekapitulace stavby'!AN10="","",'Rekapitulace stavby'!AN10)</f>
        <v>70994234</v>
      </c>
      <c r="M14" s="31"/>
    </row>
    <row r="15" spans="2:46" s="1" customFormat="1" ht="18" customHeight="1" x14ac:dyDescent="0.2">
      <c r="B15" s="31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>CZ70994234</v>
      </c>
      <c r="M15" s="31"/>
    </row>
    <row r="16" spans="2:46" s="1" customFormat="1" ht="6.95" customHeight="1" x14ac:dyDescent="0.2">
      <c r="B16" s="31"/>
      <c r="M16" s="31"/>
    </row>
    <row r="17" spans="2:13" s="1" customFormat="1" ht="12" customHeight="1" x14ac:dyDescent="0.2">
      <c r="B17" s="31"/>
      <c r="D17" s="23" t="s">
        <v>26</v>
      </c>
      <c r="I17" s="23" t="s">
        <v>23</v>
      </c>
      <c r="J17" s="24">
        <f>'Rekapitulace stavby'!AN13</f>
        <v>0</v>
      </c>
      <c r="M17" s="31"/>
    </row>
    <row r="18" spans="2:13" s="1" customFormat="1" ht="18" customHeight="1" x14ac:dyDescent="0.2">
      <c r="B18" s="31"/>
      <c r="E18" s="239" t="str">
        <f>'Rekapitulace stavby'!E14</f>
        <v>Vyplň údaj</v>
      </c>
      <c r="F18" s="218"/>
      <c r="G18" s="218"/>
      <c r="H18" s="218"/>
      <c r="I18" s="23" t="s">
        <v>25</v>
      </c>
      <c r="J18" s="24">
        <f>'Rekapitulace stavby'!AN14</f>
        <v>0</v>
      </c>
      <c r="M18" s="31"/>
    </row>
    <row r="19" spans="2:13" s="1" customFormat="1" ht="6.95" customHeight="1" x14ac:dyDescent="0.2">
      <c r="B19" s="31"/>
      <c r="M19" s="31"/>
    </row>
    <row r="20" spans="2:13" s="1" customFormat="1" ht="12" customHeight="1" x14ac:dyDescent="0.2">
      <c r="B20" s="31"/>
      <c r="D20" s="23"/>
      <c r="I20" s="23"/>
      <c r="J20" s="21" t="str">
        <f>IF('Rekapitulace stavby'!AN16="","",'Rekapitulace stavby'!AN16)</f>
        <v/>
      </c>
      <c r="M20" s="31"/>
    </row>
    <row r="21" spans="2:13" s="1" customFormat="1" ht="18" customHeight="1" x14ac:dyDescent="0.2">
      <c r="B21" s="31"/>
      <c r="E21" s="21"/>
      <c r="I21" s="23"/>
      <c r="J21" s="21" t="str">
        <f>IF('Rekapitulace stavby'!AN17="","",'Rekapitulace stavby'!AN17)</f>
        <v/>
      </c>
      <c r="M21" s="31"/>
    </row>
    <row r="22" spans="2:13" s="1" customFormat="1" ht="6.95" customHeight="1" x14ac:dyDescent="0.2">
      <c r="B22" s="31"/>
      <c r="M22" s="31"/>
    </row>
    <row r="23" spans="2:13" s="1" customFormat="1" ht="12" customHeight="1" x14ac:dyDescent="0.2">
      <c r="B23" s="31"/>
      <c r="D23" s="23"/>
      <c r="I23" s="23"/>
      <c r="J23" s="21" t="s">
        <v>1</v>
      </c>
      <c r="M23" s="31"/>
    </row>
    <row r="24" spans="2:13" s="1" customFormat="1" ht="18" customHeight="1" x14ac:dyDescent="0.2">
      <c r="B24" s="31"/>
      <c r="E24" s="21"/>
      <c r="I24" s="23"/>
      <c r="J24" s="21" t="s">
        <v>1</v>
      </c>
      <c r="M24" s="31"/>
    </row>
    <row r="25" spans="2:13" s="1" customFormat="1" ht="6.95" customHeight="1" x14ac:dyDescent="0.2">
      <c r="B25" s="31"/>
      <c r="M25" s="31"/>
    </row>
    <row r="26" spans="2:13" s="1" customFormat="1" ht="12" customHeight="1" x14ac:dyDescent="0.2">
      <c r="B26" s="31"/>
      <c r="D26" s="23" t="s">
        <v>30</v>
      </c>
      <c r="M26" s="31"/>
    </row>
    <row r="27" spans="2:13" s="7" customFormat="1" ht="16.5" customHeight="1" x14ac:dyDescent="0.2">
      <c r="B27" s="101"/>
      <c r="E27" s="224" t="s">
        <v>1</v>
      </c>
      <c r="F27" s="224"/>
      <c r="G27" s="224"/>
      <c r="H27" s="224"/>
      <c r="M27" s="101"/>
    </row>
    <row r="28" spans="2:13" s="1" customFormat="1" ht="6.95" customHeight="1" x14ac:dyDescent="0.2">
      <c r="B28" s="31"/>
      <c r="M28" s="31"/>
    </row>
    <row r="29" spans="2:13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52"/>
      <c r="M29" s="31"/>
    </row>
    <row r="30" spans="2:13" s="1" customFormat="1" ht="14.45" customHeight="1" x14ac:dyDescent="0.2">
      <c r="B30" s="31"/>
      <c r="D30" s="21" t="s">
        <v>103</v>
      </c>
      <c r="K30" s="28">
        <f>K96</f>
        <v>0</v>
      </c>
      <c r="M30" s="31"/>
    </row>
    <row r="31" spans="2:13" s="1" customFormat="1" ht="12.75" x14ac:dyDescent="0.2">
      <c r="B31" s="31"/>
      <c r="E31" s="23" t="s">
        <v>32</v>
      </c>
      <c r="K31" s="102">
        <f>I96</f>
        <v>0</v>
      </c>
      <c r="M31" s="31"/>
    </row>
    <row r="32" spans="2:13" s="1" customFormat="1" ht="12.75" x14ac:dyDescent="0.2">
      <c r="B32" s="31"/>
      <c r="E32" s="23" t="s">
        <v>33</v>
      </c>
      <c r="K32" s="102">
        <f>J96</f>
        <v>0</v>
      </c>
      <c r="M32" s="31"/>
    </row>
    <row r="33" spans="2:13" s="1" customFormat="1" ht="14.45" customHeight="1" x14ac:dyDescent="0.2">
      <c r="B33" s="31"/>
      <c r="D33" s="27" t="s">
        <v>94</v>
      </c>
      <c r="K33" s="28">
        <f>K101</f>
        <v>0</v>
      </c>
      <c r="M33" s="31"/>
    </row>
    <row r="34" spans="2:13" s="1" customFormat="1" ht="25.35" customHeight="1" x14ac:dyDescent="0.2">
      <c r="B34" s="31"/>
      <c r="D34" s="103" t="s">
        <v>35</v>
      </c>
      <c r="K34" s="65">
        <f>ROUND(K30 + K33, 2)</f>
        <v>0</v>
      </c>
      <c r="M34" s="31"/>
    </row>
    <row r="35" spans="2:13" s="1" customFormat="1" ht="6.95" customHeight="1" x14ac:dyDescent="0.2">
      <c r="B35" s="31"/>
      <c r="D35" s="52"/>
      <c r="E35" s="52"/>
      <c r="F35" s="52"/>
      <c r="G35" s="52"/>
      <c r="H35" s="52"/>
      <c r="I35" s="52"/>
      <c r="J35" s="52"/>
      <c r="K35" s="52"/>
      <c r="L35" s="52"/>
      <c r="M35" s="31"/>
    </row>
    <row r="36" spans="2:13" s="1" customFormat="1" ht="14.45" customHeight="1" x14ac:dyDescent="0.2">
      <c r="B36" s="31"/>
      <c r="F36" s="34" t="s">
        <v>37</v>
      </c>
      <c r="I36" s="34" t="s">
        <v>36</v>
      </c>
      <c r="K36" s="34" t="s">
        <v>38</v>
      </c>
      <c r="M36" s="31"/>
    </row>
    <row r="37" spans="2:13" s="1" customFormat="1" ht="14.45" customHeight="1" x14ac:dyDescent="0.2">
      <c r="B37" s="31"/>
      <c r="D37" s="54" t="s">
        <v>39</v>
      </c>
      <c r="E37" s="23" t="s">
        <v>40</v>
      </c>
      <c r="F37" s="102">
        <f>ROUND((SUM(BE101:BE108) + SUM(BE128:BE154)),  2)</f>
        <v>0</v>
      </c>
      <c r="I37" s="104">
        <v>0.21</v>
      </c>
      <c r="K37" s="102">
        <f>ROUND(((SUM(BE101:BE108) + SUM(BE128:BE154))*I37),  2)</f>
        <v>0</v>
      </c>
      <c r="M37" s="31"/>
    </row>
    <row r="38" spans="2:13" s="1" customFormat="1" ht="14.45" customHeight="1" x14ac:dyDescent="0.2">
      <c r="B38" s="31"/>
      <c r="E38" s="23" t="s">
        <v>41</v>
      </c>
      <c r="F38" s="102">
        <f>ROUND((SUM(BF101:BF108) + SUM(BF128:BF154)),  2)</f>
        <v>0</v>
      </c>
      <c r="I38" s="104">
        <v>0.12</v>
      </c>
      <c r="K38" s="102">
        <f>ROUND(((SUM(BF101:BF108) + SUM(BF128:BF154))*I38),  2)</f>
        <v>0</v>
      </c>
      <c r="M38" s="31"/>
    </row>
    <row r="39" spans="2:13" s="1" customFormat="1" ht="14.45" hidden="1" customHeight="1" x14ac:dyDescent="0.2">
      <c r="B39" s="31"/>
      <c r="E39" s="23" t="s">
        <v>42</v>
      </c>
      <c r="F39" s="102">
        <f>ROUND((SUM(BG101:BG108) + SUM(BG128:BG154)),  2)</f>
        <v>0</v>
      </c>
      <c r="I39" s="104">
        <v>0.21</v>
      </c>
      <c r="K39" s="102">
        <f>0</f>
        <v>0</v>
      </c>
      <c r="M39" s="31"/>
    </row>
    <row r="40" spans="2:13" s="1" customFormat="1" ht="14.45" hidden="1" customHeight="1" x14ac:dyDescent="0.2">
      <c r="B40" s="31"/>
      <c r="E40" s="23" t="s">
        <v>43</v>
      </c>
      <c r="F40" s="102">
        <f>ROUND((SUM(BH101:BH108) + SUM(BH128:BH154)),  2)</f>
        <v>0</v>
      </c>
      <c r="I40" s="104">
        <v>0.12</v>
      </c>
      <c r="K40" s="102">
        <f>0</f>
        <v>0</v>
      </c>
      <c r="M40" s="31"/>
    </row>
    <row r="41" spans="2:13" s="1" customFormat="1" ht="14.45" hidden="1" customHeight="1" x14ac:dyDescent="0.2">
      <c r="B41" s="31"/>
      <c r="E41" s="23" t="s">
        <v>44</v>
      </c>
      <c r="F41" s="102">
        <f>ROUND((SUM(BI101:BI108) + SUM(BI128:BI154)),  2)</f>
        <v>0</v>
      </c>
      <c r="I41" s="104">
        <v>0</v>
      </c>
      <c r="K41" s="102">
        <f>0</f>
        <v>0</v>
      </c>
      <c r="M41" s="31"/>
    </row>
    <row r="42" spans="2:13" s="1" customFormat="1" ht="6.95" customHeight="1" x14ac:dyDescent="0.2">
      <c r="B42" s="31"/>
      <c r="M42" s="31"/>
    </row>
    <row r="43" spans="2:13" s="1" customFormat="1" ht="25.35" customHeight="1" x14ac:dyDescent="0.2">
      <c r="B43" s="31"/>
      <c r="C43" s="98"/>
      <c r="D43" s="105" t="s">
        <v>45</v>
      </c>
      <c r="E43" s="56"/>
      <c r="F43" s="56"/>
      <c r="G43" s="106" t="s">
        <v>46</v>
      </c>
      <c r="H43" s="107" t="s">
        <v>47</v>
      </c>
      <c r="I43" s="56"/>
      <c r="J43" s="56"/>
      <c r="K43" s="108">
        <f>SUM(K34:K41)</f>
        <v>0</v>
      </c>
      <c r="L43" s="109"/>
      <c r="M43" s="31"/>
    </row>
    <row r="44" spans="2:13" s="1" customFormat="1" ht="14.45" customHeight="1" x14ac:dyDescent="0.2">
      <c r="B44" s="31"/>
      <c r="M44" s="31"/>
    </row>
    <row r="45" spans="2:13" ht="14.45" customHeight="1" x14ac:dyDescent="0.2">
      <c r="B45" s="16"/>
      <c r="M45" s="16"/>
    </row>
    <row r="46" spans="2:13" ht="14.45" customHeight="1" x14ac:dyDescent="0.2">
      <c r="B46" s="16"/>
      <c r="M46" s="16"/>
    </row>
    <row r="47" spans="2:13" ht="14.45" customHeight="1" x14ac:dyDescent="0.2">
      <c r="B47" s="16"/>
      <c r="M47" s="16"/>
    </row>
    <row r="48" spans="2:13" ht="14.45" customHeight="1" x14ac:dyDescent="0.2">
      <c r="B48" s="16"/>
      <c r="M48" s="16"/>
    </row>
    <row r="49" spans="2:13" ht="14.45" customHeight="1" x14ac:dyDescent="0.2">
      <c r="B49" s="16"/>
      <c r="M49" s="16"/>
    </row>
    <row r="50" spans="2:13" s="1" customFormat="1" ht="14.45" customHeight="1" x14ac:dyDescent="0.2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1"/>
    </row>
    <row r="51" spans="2:13" x14ac:dyDescent="0.2">
      <c r="B51" s="16"/>
      <c r="M51" s="16"/>
    </row>
    <row r="52" spans="2:13" x14ac:dyDescent="0.2">
      <c r="B52" s="16"/>
      <c r="M52" s="16"/>
    </row>
    <row r="53" spans="2:13" x14ac:dyDescent="0.2">
      <c r="B53" s="16"/>
      <c r="M53" s="16"/>
    </row>
    <row r="54" spans="2:13" x14ac:dyDescent="0.2">
      <c r="B54" s="16"/>
      <c r="M54" s="16"/>
    </row>
    <row r="55" spans="2:13" x14ac:dyDescent="0.2">
      <c r="B55" s="16"/>
      <c r="M55" s="16"/>
    </row>
    <row r="56" spans="2:13" x14ac:dyDescent="0.2">
      <c r="B56" s="16"/>
      <c r="M56" s="16"/>
    </row>
    <row r="57" spans="2:13" x14ac:dyDescent="0.2">
      <c r="B57" s="16"/>
      <c r="M57" s="16"/>
    </row>
    <row r="58" spans="2:13" x14ac:dyDescent="0.2">
      <c r="B58" s="16"/>
      <c r="M58" s="16"/>
    </row>
    <row r="59" spans="2:13" x14ac:dyDescent="0.2">
      <c r="B59" s="16"/>
      <c r="M59" s="16"/>
    </row>
    <row r="60" spans="2:13" x14ac:dyDescent="0.2">
      <c r="B60" s="16"/>
      <c r="M60" s="16"/>
    </row>
    <row r="61" spans="2:13" s="1" customFormat="1" ht="12.75" x14ac:dyDescent="0.2">
      <c r="B61" s="31"/>
      <c r="D61" s="42" t="s">
        <v>50</v>
      </c>
      <c r="E61" s="33"/>
      <c r="F61" s="110" t="s">
        <v>51</v>
      </c>
      <c r="G61" s="42" t="s">
        <v>50</v>
      </c>
      <c r="H61" s="33"/>
      <c r="I61" s="33"/>
      <c r="J61" s="111" t="s">
        <v>51</v>
      </c>
      <c r="K61" s="33"/>
      <c r="L61" s="33"/>
      <c r="M61" s="31"/>
    </row>
    <row r="62" spans="2:13" x14ac:dyDescent="0.2">
      <c r="B62" s="16"/>
      <c r="M62" s="16"/>
    </row>
    <row r="63" spans="2:13" x14ac:dyDescent="0.2">
      <c r="B63" s="16"/>
      <c r="M63" s="16"/>
    </row>
    <row r="64" spans="2:13" x14ac:dyDescent="0.2">
      <c r="B64" s="16"/>
      <c r="M64" s="16"/>
    </row>
    <row r="65" spans="2:13" s="1" customFormat="1" ht="12.75" x14ac:dyDescent="0.2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41"/>
      <c r="M65" s="31"/>
    </row>
    <row r="66" spans="2:13" x14ac:dyDescent="0.2">
      <c r="B66" s="16"/>
      <c r="M66" s="16"/>
    </row>
    <row r="67" spans="2:13" x14ac:dyDescent="0.2">
      <c r="B67" s="16"/>
      <c r="M67" s="16"/>
    </row>
    <row r="68" spans="2:13" x14ac:dyDescent="0.2">
      <c r="B68" s="16"/>
      <c r="M68" s="16"/>
    </row>
    <row r="69" spans="2:13" x14ac:dyDescent="0.2">
      <c r="B69" s="16"/>
      <c r="M69" s="16"/>
    </row>
    <row r="70" spans="2:13" x14ac:dyDescent="0.2">
      <c r="B70" s="16"/>
      <c r="M70" s="16"/>
    </row>
    <row r="71" spans="2:13" x14ac:dyDescent="0.2">
      <c r="B71" s="16"/>
      <c r="M71" s="16"/>
    </row>
    <row r="72" spans="2:13" x14ac:dyDescent="0.2">
      <c r="B72" s="16"/>
      <c r="M72" s="16"/>
    </row>
    <row r="73" spans="2:13" x14ac:dyDescent="0.2">
      <c r="B73" s="16"/>
      <c r="M73" s="16"/>
    </row>
    <row r="74" spans="2:13" x14ac:dyDescent="0.2">
      <c r="B74" s="16"/>
      <c r="M74" s="16"/>
    </row>
    <row r="75" spans="2:13" x14ac:dyDescent="0.2">
      <c r="B75" s="16"/>
      <c r="M75" s="16"/>
    </row>
    <row r="76" spans="2:13" s="1" customFormat="1" ht="12.75" x14ac:dyDescent="0.2">
      <c r="B76" s="31"/>
      <c r="D76" s="42" t="s">
        <v>50</v>
      </c>
      <c r="E76" s="33"/>
      <c r="F76" s="110" t="s">
        <v>51</v>
      </c>
      <c r="G76" s="42" t="s">
        <v>50</v>
      </c>
      <c r="H76" s="33"/>
      <c r="I76" s="33"/>
      <c r="J76" s="111" t="s">
        <v>51</v>
      </c>
      <c r="K76" s="33"/>
      <c r="L76" s="33"/>
      <c r="M76" s="31"/>
    </row>
    <row r="77" spans="2:13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1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1"/>
    </row>
    <row r="82" spans="2:47" s="1" customFormat="1" ht="24.95" customHeight="1" x14ac:dyDescent="0.2">
      <c r="B82" s="31"/>
      <c r="C82" s="17" t="s">
        <v>104</v>
      </c>
      <c r="M82" s="31"/>
    </row>
    <row r="83" spans="2:47" s="1" customFormat="1" ht="6.95" customHeight="1" x14ac:dyDescent="0.2">
      <c r="B83" s="31"/>
      <c r="M83" s="31"/>
    </row>
    <row r="84" spans="2:47" s="1" customFormat="1" ht="12" customHeight="1" x14ac:dyDescent="0.2">
      <c r="B84" s="31"/>
      <c r="C84" s="23" t="s">
        <v>16</v>
      </c>
      <c r="M84" s="31"/>
    </row>
    <row r="85" spans="2:47" s="1" customFormat="1" ht="16.5" customHeight="1" x14ac:dyDescent="0.2">
      <c r="B85" s="31"/>
      <c r="E85" s="236" t="str">
        <f>E7</f>
        <v>Oprava pohonů úsekových odpojovačů v úseku Stříbro - Planá na trati Plzeň Cheb</v>
      </c>
      <c r="F85" s="237"/>
      <c r="G85" s="237"/>
      <c r="H85" s="237"/>
      <c r="M85" s="31"/>
    </row>
    <row r="86" spans="2:47" s="1" customFormat="1" ht="12" customHeight="1" x14ac:dyDescent="0.2">
      <c r="B86" s="31"/>
      <c r="C86" s="23" t="s">
        <v>101</v>
      </c>
      <c r="M86" s="31"/>
    </row>
    <row r="87" spans="2:47" s="1" customFormat="1" ht="16.5" customHeight="1" x14ac:dyDescent="0.2">
      <c r="B87" s="31"/>
      <c r="E87" s="188" t="str">
        <f>E9</f>
        <v>S01 - Technologická část</v>
      </c>
      <c r="F87" s="238"/>
      <c r="G87" s="238"/>
      <c r="H87" s="238"/>
      <c r="M87" s="31"/>
    </row>
    <row r="88" spans="2:47" s="1" customFormat="1" ht="6.95" customHeight="1" x14ac:dyDescent="0.2">
      <c r="B88" s="31"/>
      <c r="M88" s="31"/>
    </row>
    <row r="89" spans="2:47" s="1" customFormat="1" ht="12" customHeight="1" x14ac:dyDescent="0.2">
      <c r="B89" s="31"/>
      <c r="C89" s="23" t="s">
        <v>19</v>
      </c>
      <c r="F89" s="21" t="str">
        <f>F12</f>
        <v>Stříbro - Planá</v>
      </c>
      <c r="I89" s="23" t="s">
        <v>21</v>
      </c>
      <c r="J89" s="51">
        <f>IF(J12="","",J12)</f>
        <v>0</v>
      </c>
      <c r="M89" s="31"/>
    </row>
    <row r="90" spans="2:47" s="1" customFormat="1" ht="6.95" customHeight="1" x14ac:dyDescent="0.2">
      <c r="B90" s="31"/>
      <c r="M90" s="31"/>
    </row>
    <row r="91" spans="2:47" s="1" customFormat="1" ht="15.2" customHeight="1" x14ac:dyDescent="0.2">
      <c r="B91" s="31"/>
      <c r="C91" s="23" t="s">
        <v>22</v>
      </c>
      <c r="F91" s="21" t="str">
        <f>E15</f>
        <v xml:space="preserve"> </v>
      </c>
      <c r="I91" s="23" t="s">
        <v>28</v>
      </c>
      <c r="J91" s="25">
        <f>E21</f>
        <v>0</v>
      </c>
      <c r="M91" s="31"/>
    </row>
    <row r="92" spans="2:47" s="1" customFormat="1" ht="15.2" customHeight="1" x14ac:dyDescent="0.2">
      <c r="B92" s="31"/>
      <c r="C92" s="23" t="s">
        <v>26</v>
      </c>
      <c r="F92" s="21" t="str">
        <f>IF(E18="","",E18)</f>
        <v>Vyplň údaj</v>
      </c>
      <c r="I92" s="23" t="s">
        <v>29</v>
      </c>
      <c r="J92" s="25">
        <f>E24</f>
        <v>0</v>
      </c>
      <c r="M92" s="31"/>
    </row>
    <row r="93" spans="2:47" s="1" customFormat="1" ht="10.35" customHeight="1" x14ac:dyDescent="0.2">
      <c r="B93" s="31"/>
      <c r="M93" s="31"/>
    </row>
    <row r="94" spans="2:47" s="1" customFormat="1" ht="29.25" customHeight="1" x14ac:dyDescent="0.2">
      <c r="B94" s="31"/>
      <c r="C94" s="112" t="s">
        <v>105</v>
      </c>
      <c r="D94" s="98"/>
      <c r="E94" s="98"/>
      <c r="F94" s="98"/>
      <c r="G94" s="98"/>
      <c r="H94" s="98"/>
      <c r="I94" s="113" t="s">
        <v>106</v>
      </c>
      <c r="J94" s="113" t="s">
        <v>107</v>
      </c>
      <c r="K94" s="113" t="s">
        <v>108</v>
      </c>
      <c r="L94" s="98"/>
      <c r="M94" s="31"/>
    </row>
    <row r="95" spans="2:47" s="1" customFormat="1" ht="10.35" customHeight="1" x14ac:dyDescent="0.2">
      <c r="B95" s="31"/>
      <c r="M95" s="31"/>
    </row>
    <row r="96" spans="2:47" s="1" customFormat="1" ht="22.9" customHeight="1" x14ac:dyDescent="0.2">
      <c r="B96" s="31"/>
      <c r="C96" s="114" t="s">
        <v>109</v>
      </c>
      <c r="I96" s="65">
        <f>Q128</f>
        <v>0</v>
      </c>
      <c r="J96" s="65">
        <f>R128</f>
        <v>0</v>
      </c>
      <c r="K96" s="65">
        <f>K128</f>
        <v>0</v>
      </c>
      <c r="M96" s="31"/>
      <c r="AU96" s="13" t="s">
        <v>110</v>
      </c>
    </row>
    <row r="97" spans="2:65" s="8" customFormat="1" ht="24.95" customHeight="1" x14ac:dyDescent="0.2">
      <c r="B97" s="115"/>
      <c r="D97" s="116" t="s">
        <v>111</v>
      </c>
      <c r="E97" s="117"/>
      <c r="F97" s="117"/>
      <c r="G97" s="117"/>
      <c r="H97" s="117"/>
      <c r="I97" s="118">
        <f>Q129</f>
        <v>0</v>
      </c>
      <c r="J97" s="118">
        <f>R129</f>
        <v>0</v>
      </c>
      <c r="K97" s="118">
        <f>K129</f>
        <v>0</v>
      </c>
      <c r="M97" s="115"/>
    </row>
    <row r="98" spans="2:65" s="8" customFormat="1" ht="24.95" customHeight="1" x14ac:dyDescent="0.2">
      <c r="B98" s="115"/>
      <c r="D98" s="116" t="s">
        <v>112</v>
      </c>
      <c r="E98" s="117"/>
      <c r="F98" s="117"/>
      <c r="G98" s="117"/>
      <c r="H98" s="117"/>
      <c r="I98" s="118">
        <f>Q147</f>
        <v>0</v>
      </c>
      <c r="J98" s="118">
        <f>R147</f>
        <v>0</v>
      </c>
      <c r="K98" s="118">
        <f>K147</f>
        <v>0</v>
      </c>
      <c r="M98" s="115"/>
    </row>
    <row r="99" spans="2:65" s="1" customFormat="1" ht="21.75" customHeight="1" x14ac:dyDescent="0.2">
      <c r="B99" s="31"/>
      <c r="M99" s="31"/>
    </row>
    <row r="100" spans="2:65" s="1" customFormat="1" ht="6.95" customHeight="1" x14ac:dyDescent="0.2">
      <c r="B100" s="31"/>
      <c r="M100" s="31"/>
    </row>
    <row r="101" spans="2:65" s="1" customFormat="1" ht="29.25" customHeight="1" x14ac:dyDescent="0.2">
      <c r="B101" s="31"/>
      <c r="C101" s="114" t="s">
        <v>113</v>
      </c>
      <c r="K101" s="119">
        <f>ROUND(K102 + K103 + K104 + K105 + K106 + K107,2)</f>
        <v>0</v>
      </c>
      <c r="M101" s="31"/>
      <c r="O101" s="120" t="s">
        <v>39</v>
      </c>
    </row>
    <row r="102" spans="2:65" s="1" customFormat="1" ht="18" customHeight="1" x14ac:dyDescent="0.2">
      <c r="B102" s="121"/>
      <c r="C102" s="122"/>
      <c r="D102" s="210" t="s">
        <v>114</v>
      </c>
      <c r="E102" s="235"/>
      <c r="F102" s="235"/>
      <c r="G102" s="122"/>
      <c r="H102" s="122"/>
      <c r="I102" s="122"/>
      <c r="J102" s="122"/>
      <c r="K102" s="89">
        <v>0</v>
      </c>
      <c r="L102" s="122"/>
      <c r="M102" s="121"/>
      <c r="N102" s="122"/>
      <c r="O102" s="124" t="s">
        <v>40</v>
      </c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2"/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5" t="s">
        <v>115</v>
      </c>
      <c r="AZ102" s="122"/>
      <c r="BA102" s="122"/>
      <c r="BB102" s="122"/>
      <c r="BC102" s="122"/>
      <c r="BD102" s="122"/>
      <c r="BE102" s="126">
        <f t="shared" ref="BE102:BE107" si="0">IF(O102="základní",K102,0)</f>
        <v>0</v>
      </c>
      <c r="BF102" s="126">
        <f t="shared" ref="BF102:BF107" si="1">IF(O102="snížená",K102,0)</f>
        <v>0</v>
      </c>
      <c r="BG102" s="126">
        <f t="shared" ref="BG102:BG107" si="2">IF(O102="zákl. přenesená",K102,0)</f>
        <v>0</v>
      </c>
      <c r="BH102" s="126">
        <f t="shared" ref="BH102:BH107" si="3">IF(O102="sníž. přenesená",K102,0)</f>
        <v>0</v>
      </c>
      <c r="BI102" s="126">
        <f t="shared" ref="BI102:BI107" si="4">IF(O102="nulová",K102,0)</f>
        <v>0</v>
      </c>
      <c r="BJ102" s="125" t="s">
        <v>85</v>
      </c>
      <c r="BK102" s="122"/>
      <c r="BL102" s="122"/>
      <c r="BM102" s="122"/>
    </row>
    <row r="103" spans="2:65" s="1" customFormat="1" ht="18" customHeight="1" x14ac:dyDescent="0.2">
      <c r="B103" s="121"/>
      <c r="C103" s="122"/>
      <c r="D103" s="210" t="s">
        <v>116</v>
      </c>
      <c r="E103" s="235"/>
      <c r="F103" s="235"/>
      <c r="G103" s="122"/>
      <c r="H103" s="122"/>
      <c r="I103" s="122"/>
      <c r="J103" s="122"/>
      <c r="K103" s="89">
        <v>0</v>
      </c>
      <c r="L103" s="122"/>
      <c r="M103" s="121"/>
      <c r="N103" s="122"/>
      <c r="O103" s="124" t="s">
        <v>40</v>
      </c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2"/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  <c r="AU103" s="122"/>
      <c r="AV103" s="122"/>
      <c r="AW103" s="122"/>
      <c r="AX103" s="122"/>
      <c r="AY103" s="125" t="s">
        <v>115</v>
      </c>
      <c r="AZ103" s="122"/>
      <c r="BA103" s="122"/>
      <c r="BB103" s="122"/>
      <c r="BC103" s="122"/>
      <c r="BD103" s="122"/>
      <c r="BE103" s="126">
        <f t="shared" si="0"/>
        <v>0</v>
      </c>
      <c r="BF103" s="126">
        <f t="shared" si="1"/>
        <v>0</v>
      </c>
      <c r="BG103" s="126">
        <f t="shared" si="2"/>
        <v>0</v>
      </c>
      <c r="BH103" s="126">
        <f t="shared" si="3"/>
        <v>0</v>
      </c>
      <c r="BI103" s="126">
        <f t="shared" si="4"/>
        <v>0</v>
      </c>
      <c r="BJ103" s="125" t="s">
        <v>85</v>
      </c>
      <c r="BK103" s="122"/>
      <c r="BL103" s="122"/>
      <c r="BM103" s="122"/>
    </row>
    <row r="104" spans="2:65" s="1" customFormat="1" ht="18" customHeight="1" x14ac:dyDescent="0.2">
      <c r="B104" s="121"/>
      <c r="C104" s="122"/>
      <c r="D104" s="210" t="s">
        <v>117</v>
      </c>
      <c r="E104" s="235"/>
      <c r="F104" s="235"/>
      <c r="G104" s="122"/>
      <c r="H104" s="122"/>
      <c r="I104" s="122"/>
      <c r="J104" s="122"/>
      <c r="K104" s="89">
        <v>0</v>
      </c>
      <c r="L104" s="122"/>
      <c r="M104" s="121"/>
      <c r="N104" s="122"/>
      <c r="O104" s="124" t="s">
        <v>40</v>
      </c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2"/>
      <c r="AH104" s="122"/>
      <c r="AI104" s="122"/>
      <c r="AJ104" s="122"/>
      <c r="AK104" s="122"/>
      <c r="AL104" s="122"/>
      <c r="AM104" s="122"/>
      <c r="AN104" s="122"/>
      <c r="AO104" s="122"/>
      <c r="AP104" s="122"/>
      <c r="AQ104" s="122"/>
      <c r="AR104" s="122"/>
      <c r="AS104" s="122"/>
      <c r="AT104" s="122"/>
      <c r="AU104" s="122"/>
      <c r="AV104" s="122"/>
      <c r="AW104" s="122"/>
      <c r="AX104" s="122"/>
      <c r="AY104" s="125" t="s">
        <v>115</v>
      </c>
      <c r="AZ104" s="122"/>
      <c r="BA104" s="122"/>
      <c r="BB104" s="122"/>
      <c r="BC104" s="122"/>
      <c r="BD104" s="122"/>
      <c r="BE104" s="126">
        <f t="shared" si="0"/>
        <v>0</v>
      </c>
      <c r="BF104" s="126">
        <f t="shared" si="1"/>
        <v>0</v>
      </c>
      <c r="BG104" s="126">
        <f t="shared" si="2"/>
        <v>0</v>
      </c>
      <c r="BH104" s="126">
        <f t="shared" si="3"/>
        <v>0</v>
      </c>
      <c r="BI104" s="126">
        <f t="shared" si="4"/>
        <v>0</v>
      </c>
      <c r="BJ104" s="125" t="s">
        <v>85</v>
      </c>
      <c r="BK104" s="122"/>
      <c r="BL104" s="122"/>
      <c r="BM104" s="122"/>
    </row>
    <row r="105" spans="2:65" s="1" customFormat="1" ht="18" customHeight="1" x14ac:dyDescent="0.2">
      <c r="B105" s="121"/>
      <c r="C105" s="122"/>
      <c r="D105" s="210" t="s">
        <v>118</v>
      </c>
      <c r="E105" s="235"/>
      <c r="F105" s="235"/>
      <c r="G105" s="122"/>
      <c r="H105" s="122"/>
      <c r="I105" s="122"/>
      <c r="J105" s="122"/>
      <c r="K105" s="89">
        <v>0</v>
      </c>
      <c r="L105" s="122"/>
      <c r="M105" s="121"/>
      <c r="N105" s="122"/>
      <c r="O105" s="124" t="s">
        <v>40</v>
      </c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  <c r="AU105" s="122"/>
      <c r="AV105" s="122"/>
      <c r="AW105" s="122"/>
      <c r="AX105" s="122"/>
      <c r="AY105" s="125" t="s">
        <v>115</v>
      </c>
      <c r="AZ105" s="122"/>
      <c r="BA105" s="122"/>
      <c r="BB105" s="122"/>
      <c r="BC105" s="122"/>
      <c r="BD105" s="122"/>
      <c r="BE105" s="126">
        <f t="shared" si="0"/>
        <v>0</v>
      </c>
      <c r="BF105" s="126">
        <f t="shared" si="1"/>
        <v>0</v>
      </c>
      <c r="BG105" s="126">
        <f t="shared" si="2"/>
        <v>0</v>
      </c>
      <c r="BH105" s="126">
        <f t="shared" si="3"/>
        <v>0</v>
      </c>
      <c r="BI105" s="126">
        <f t="shared" si="4"/>
        <v>0</v>
      </c>
      <c r="BJ105" s="125" t="s">
        <v>85</v>
      </c>
      <c r="BK105" s="122"/>
      <c r="BL105" s="122"/>
      <c r="BM105" s="122"/>
    </row>
    <row r="106" spans="2:65" s="1" customFormat="1" ht="18" customHeight="1" x14ac:dyDescent="0.2">
      <c r="B106" s="121"/>
      <c r="C106" s="122"/>
      <c r="D106" s="210" t="s">
        <v>119</v>
      </c>
      <c r="E106" s="235"/>
      <c r="F106" s="235"/>
      <c r="G106" s="122"/>
      <c r="H106" s="122"/>
      <c r="I106" s="122"/>
      <c r="J106" s="122"/>
      <c r="K106" s="89">
        <v>0</v>
      </c>
      <c r="L106" s="122"/>
      <c r="M106" s="121"/>
      <c r="N106" s="122"/>
      <c r="O106" s="124" t="s">
        <v>40</v>
      </c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2"/>
      <c r="AH106" s="122"/>
      <c r="AI106" s="122"/>
      <c r="AJ106" s="122"/>
      <c r="AK106" s="122"/>
      <c r="AL106" s="122"/>
      <c r="AM106" s="122"/>
      <c r="AN106" s="122"/>
      <c r="AO106" s="122"/>
      <c r="AP106" s="122"/>
      <c r="AQ106" s="122"/>
      <c r="AR106" s="122"/>
      <c r="AS106" s="122"/>
      <c r="AT106" s="122"/>
      <c r="AU106" s="122"/>
      <c r="AV106" s="122"/>
      <c r="AW106" s="122"/>
      <c r="AX106" s="122"/>
      <c r="AY106" s="125" t="s">
        <v>115</v>
      </c>
      <c r="AZ106" s="122"/>
      <c r="BA106" s="122"/>
      <c r="BB106" s="122"/>
      <c r="BC106" s="122"/>
      <c r="BD106" s="122"/>
      <c r="BE106" s="126">
        <f t="shared" si="0"/>
        <v>0</v>
      </c>
      <c r="BF106" s="126">
        <f t="shared" si="1"/>
        <v>0</v>
      </c>
      <c r="BG106" s="126">
        <f t="shared" si="2"/>
        <v>0</v>
      </c>
      <c r="BH106" s="126">
        <f t="shared" si="3"/>
        <v>0</v>
      </c>
      <c r="BI106" s="126">
        <f t="shared" si="4"/>
        <v>0</v>
      </c>
      <c r="BJ106" s="125" t="s">
        <v>85</v>
      </c>
      <c r="BK106" s="122"/>
      <c r="BL106" s="122"/>
      <c r="BM106" s="122"/>
    </row>
    <row r="107" spans="2:65" s="1" customFormat="1" ht="18" customHeight="1" x14ac:dyDescent="0.2">
      <c r="B107" s="121"/>
      <c r="C107" s="122"/>
      <c r="D107" s="123" t="s">
        <v>120</v>
      </c>
      <c r="E107" s="122"/>
      <c r="F107" s="122"/>
      <c r="G107" s="122"/>
      <c r="H107" s="122"/>
      <c r="I107" s="122"/>
      <c r="J107" s="122"/>
      <c r="K107" s="89">
        <f>ROUND(K30*T107,2)</f>
        <v>0</v>
      </c>
      <c r="L107" s="122"/>
      <c r="M107" s="121"/>
      <c r="N107" s="122"/>
      <c r="O107" s="124" t="s">
        <v>40</v>
      </c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2"/>
      <c r="AH107" s="122"/>
      <c r="AI107" s="122"/>
      <c r="AJ107" s="122"/>
      <c r="AK107" s="122"/>
      <c r="AL107" s="122"/>
      <c r="AM107" s="122"/>
      <c r="AN107" s="122"/>
      <c r="AO107" s="122"/>
      <c r="AP107" s="122"/>
      <c r="AQ107" s="122"/>
      <c r="AR107" s="122"/>
      <c r="AS107" s="122"/>
      <c r="AT107" s="122"/>
      <c r="AU107" s="122"/>
      <c r="AV107" s="122"/>
      <c r="AW107" s="122"/>
      <c r="AX107" s="122"/>
      <c r="AY107" s="125" t="s">
        <v>121</v>
      </c>
      <c r="AZ107" s="122"/>
      <c r="BA107" s="122"/>
      <c r="BB107" s="122"/>
      <c r="BC107" s="122"/>
      <c r="BD107" s="122"/>
      <c r="BE107" s="126">
        <f t="shared" si="0"/>
        <v>0</v>
      </c>
      <c r="BF107" s="126">
        <f t="shared" si="1"/>
        <v>0</v>
      </c>
      <c r="BG107" s="126">
        <f t="shared" si="2"/>
        <v>0</v>
      </c>
      <c r="BH107" s="126">
        <f t="shared" si="3"/>
        <v>0</v>
      </c>
      <c r="BI107" s="126">
        <f t="shared" si="4"/>
        <v>0</v>
      </c>
      <c r="BJ107" s="125" t="s">
        <v>85</v>
      </c>
      <c r="BK107" s="122"/>
      <c r="BL107" s="122"/>
      <c r="BM107" s="122"/>
    </row>
    <row r="108" spans="2:65" s="1" customFormat="1" x14ac:dyDescent="0.2">
      <c r="B108" s="31"/>
      <c r="M108" s="31"/>
    </row>
    <row r="109" spans="2:65" s="1" customFormat="1" ht="29.25" customHeight="1" x14ac:dyDescent="0.2">
      <c r="B109" s="31"/>
      <c r="C109" s="97" t="s">
        <v>99</v>
      </c>
      <c r="D109" s="98"/>
      <c r="E109" s="98"/>
      <c r="F109" s="98"/>
      <c r="G109" s="98"/>
      <c r="H109" s="98"/>
      <c r="I109" s="98"/>
      <c r="J109" s="98"/>
      <c r="K109" s="99">
        <f>ROUND(K96+K101,2)</f>
        <v>0</v>
      </c>
      <c r="L109" s="98"/>
      <c r="M109" s="31"/>
    </row>
    <row r="110" spans="2:65" s="1" customFormat="1" ht="6.95" customHeight="1" x14ac:dyDescent="0.2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31"/>
    </row>
    <row r="114" spans="2:63" s="1" customFormat="1" ht="6.95" customHeight="1" x14ac:dyDescent="0.2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31"/>
    </row>
    <row r="115" spans="2:63" s="1" customFormat="1" ht="24.95" customHeight="1" x14ac:dyDescent="0.2">
      <c r="B115" s="31"/>
      <c r="C115" s="17" t="s">
        <v>122</v>
      </c>
      <c r="M115" s="31"/>
    </row>
    <row r="116" spans="2:63" s="1" customFormat="1" ht="6.95" customHeight="1" x14ac:dyDescent="0.2">
      <c r="B116" s="31"/>
      <c r="M116" s="31"/>
    </row>
    <row r="117" spans="2:63" s="1" customFormat="1" ht="12" customHeight="1" x14ac:dyDescent="0.2">
      <c r="B117" s="31"/>
      <c r="C117" s="23" t="s">
        <v>16</v>
      </c>
      <c r="M117" s="31"/>
    </row>
    <row r="118" spans="2:63" s="1" customFormat="1" ht="16.5" customHeight="1" x14ac:dyDescent="0.2">
      <c r="B118" s="31"/>
      <c r="E118" s="236" t="str">
        <f>E7</f>
        <v>Oprava pohonů úsekových odpojovačů v úseku Stříbro - Planá na trati Plzeň Cheb</v>
      </c>
      <c r="F118" s="237"/>
      <c r="G118" s="237"/>
      <c r="H118" s="237"/>
      <c r="M118" s="31"/>
    </row>
    <row r="119" spans="2:63" s="1" customFormat="1" ht="12" customHeight="1" x14ac:dyDescent="0.2">
      <c r="B119" s="31"/>
      <c r="C119" s="23" t="s">
        <v>101</v>
      </c>
      <c r="M119" s="31"/>
    </row>
    <row r="120" spans="2:63" s="1" customFormat="1" ht="16.5" customHeight="1" x14ac:dyDescent="0.2">
      <c r="B120" s="31"/>
      <c r="E120" s="188" t="str">
        <f>E9</f>
        <v>S01 - Technologická část</v>
      </c>
      <c r="F120" s="238"/>
      <c r="G120" s="238"/>
      <c r="H120" s="238"/>
      <c r="M120" s="31"/>
    </row>
    <row r="121" spans="2:63" s="1" customFormat="1" ht="6.95" customHeight="1" x14ac:dyDescent="0.2">
      <c r="B121" s="31"/>
      <c r="M121" s="31"/>
    </row>
    <row r="122" spans="2:63" s="1" customFormat="1" ht="12" customHeight="1" x14ac:dyDescent="0.2">
      <c r="B122" s="31"/>
      <c r="C122" s="23" t="s">
        <v>19</v>
      </c>
      <c r="F122" s="21" t="str">
        <f>F12</f>
        <v>Stříbro - Planá</v>
      </c>
      <c r="I122" s="23" t="s">
        <v>21</v>
      </c>
      <c r="J122" s="51">
        <f>IF(J12="","",J12)</f>
        <v>0</v>
      </c>
      <c r="M122" s="31"/>
    </row>
    <row r="123" spans="2:63" s="1" customFormat="1" ht="6.95" customHeight="1" x14ac:dyDescent="0.2">
      <c r="B123" s="31"/>
      <c r="M123" s="31"/>
    </row>
    <row r="124" spans="2:63" s="1" customFormat="1" ht="15.2" customHeight="1" x14ac:dyDescent="0.2">
      <c r="B124" s="31"/>
      <c r="C124" s="23" t="s">
        <v>22</v>
      </c>
      <c r="F124" s="21" t="str">
        <f>E15</f>
        <v xml:space="preserve"> </v>
      </c>
      <c r="I124" s="23" t="s">
        <v>28</v>
      </c>
      <c r="J124" s="25">
        <f>E21</f>
        <v>0</v>
      </c>
      <c r="M124" s="31"/>
    </row>
    <row r="125" spans="2:63" s="1" customFormat="1" ht="15.2" customHeight="1" x14ac:dyDescent="0.2">
      <c r="B125" s="31"/>
      <c r="C125" s="23" t="s">
        <v>26</v>
      </c>
      <c r="F125" s="21" t="str">
        <f>IF(E18="","",E18)</f>
        <v>Vyplň údaj</v>
      </c>
      <c r="I125" s="23" t="s">
        <v>29</v>
      </c>
      <c r="J125" s="25">
        <f>E24</f>
        <v>0</v>
      </c>
      <c r="M125" s="31"/>
    </row>
    <row r="126" spans="2:63" s="1" customFormat="1" ht="10.35" customHeight="1" x14ac:dyDescent="0.2">
      <c r="B126" s="31"/>
      <c r="M126" s="31"/>
    </row>
    <row r="127" spans="2:63" s="9" customFormat="1" ht="29.25" customHeight="1" x14ac:dyDescent="0.2">
      <c r="B127" s="127"/>
      <c r="C127" s="165" t="s">
        <v>123</v>
      </c>
      <c r="D127" s="166" t="s">
        <v>60</v>
      </c>
      <c r="E127" s="166" t="s">
        <v>56</v>
      </c>
      <c r="F127" s="166" t="s">
        <v>57</v>
      </c>
      <c r="G127" s="166" t="s">
        <v>124</v>
      </c>
      <c r="H127" s="166" t="s">
        <v>125</v>
      </c>
      <c r="I127" s="166" t="s">
        <v>126</v>
      </c>
      <c r="J127" s="166" t="s">
        <v>127</v>
      </c>
      <c r="K127" s="166" t="s">
        <v>108</v>
      </c>
      <c r="L127" s="167" t="s">
        <v>128</v>
      </c>
      <c r="M127" s="127"/>
      <c r="N127" s="58" t="s">
        <v>1</v>
      </c>
      <c r="O127" s="59" t="s">
        <v>39</v>
      </c>
      <c r="P127" s="59" t="s">
        <v>129</v>
      </c>
      <c r="Q127" s="59" t="s">
        <v>130</v>
      </c>
      <c r="R127" s="59" t="s">
        <v>131</v>
      </c>
      <c r="S127" s="59" t="s">
        <v>132</v>
      </c>
      <c r="T127" s="59" t="s">
        <v>133</v>
      </c>
      <c r="U127" s="59" t="s">
        <v>134</v>
      </c>
      <c r="V127" s="59" t="s">
        <v>135</v>
      </c>
      <c r="W127" s="59" t="s">
        <v>136</v>
      </c>
      <c r="X127" s="60" t="s">
        <v>137</v>
      </c>
    </row>
    <row r="128" spans="2:63" s="1" customFormat="1" ht="22.9" customHeight="1" x14ac:dyDescent="0.25">
      <c r="B128" s="31"/>
      <c r="C128" s="63" t="s">
        <v>138</v>
      </c>
      <c r="K128" s="168">
        <f>BK128</f>
        <v>0</v>
      </c>
      <c r="M128" s="31"/>
      <c r="N128" s="61"/>
      <c r="O128" s="52"/>
      <c r="P128" s="52"/>
      <c r="Q128" s="128">
        <f>Q129+Q147</f>
        <v>0</v>
      </c>
      <c r="R128" s="128">
        <f>R129+R147</f>
        <v>0</v>
      </c>
      <c r="S128" s="52"/>
      <c r="T128" s="129">
        <f>T129+T147</f>
        <v>0</v>
      </c>
      <c r="U128" s="52"/>
      <c r="V128" s="129">
        <f>V129+V147</f>
        <v>0</v>
      </c>
      <c r="W128" s="52"/>
      <c r="X128" s="130">
        <f>X129+X147</f>
        <v>0</v>
      </c>
      <c r="AT128" s="13" t="s">
        <v>76</v>
      </c>
      <c r="AU128" s="13" t="s">
        <v>110</v>
      </c>
      <c r="BK128" s="131">
        <f>BK129+BK147</f>
        <v>0</v>
      </c>
    </row>
    <row r="129" spans="2:65" s="10" customFormat="1" ht="25.9" customHeight="1" x14ac:dyDescent="0.2">
      <c r="B129" s="132"/>
      <c r="D129" s="133" t="s">
        <v>76</v>
      </c>
      <c r="E129" s="169" t="s">
        <v>139</v>
      </c>
      <c r="F129" s="169" t="s">
        <v>140</v>
      </c>
      <c r="K129" s="170">
        <f>BK129</f>
        <v>0</v>
      </c>
      <c r="M129" s="132"/>
      <c r="N129" s="134"/>
      <c r="Q129" s="135">
        <f>SUM(Q130:Q146)</f>
        <v>0</v>
      </c>
      <c r="R129" s="135">
        <f>SUM(R130:R146)</f>
        <v>0</v>
      </c>
      <c r="T129" s="136">
        <f>SUM(T130:T146)</f>
        <v>0</v>
      </c>
      <c r="V129" s="136">
        <f>SUM(V130:V146)</f>
        <v>0</v>
      </c>
      <c r="X129" s="137">
        <f>SUM(X130:X146)</f>
        <v>0</v>
      </c>
      <c r="AR129" s="133" t="s">
        <v>85</v>
      </c>
      <c r="AT129" s="138" t="s">
        <v>76</v>
      </c>
      <c r="AU129" s="138" t="s">
        <v>77</v>
      </c>
      <c r="AY129" s="133" t="s">
        <v>141</v>
      </c>
      <c r="BK129" s="139">
        <f>SUM(BK130:BK146)</f>
        <v>0</v>
      </c>
    </row>
    <row r="130" spans="2:65" s="1" customFormat="1" ht="37.9" customHeight="1" x14ac:dyDescent="0.2">
      <c r="B130" s="31"/>
      <c r="C130" s="171" t="s">
        <v>85</v>
      </c>
      <c r="D130" s="171" t="s">
        <v>142</v>
      </c>
      <c r="E130" s="172" t="s">
        <v>143</v>
      </c>
      <c r="F130" s="173" t="s">
        <v>144</v>
      </c>
      <c r="G130" s="174" t="s">
        <v>145</v>
      </c>
      <c r="H130" s="175">
        <v>59</v>
      </c>
      <c r="I130" s="140"/>
      <c r="J130" s="140"/>
      <c r="K130" s="176">
        <f>ROUND(P130*H130,2)</f>
        <v>0</v>
      </c>
      <c r="L130" s="173" t="s">
        <v>146</v>
      </c>
      <c r="M130" s="31"/>
      <c r="N130" s="141" t="s">
        <v>1</v>
      </c>
      <c r="O130" s="120" t="s">
        <v>40</v>
      </c>
      <c r="P130" s="30">
        <f>I130+J130</f>
        <v>0</v>
      </c>
      <c r="Q130" s="30">
        <f>ROUND(I130*H130,2)</f>
        <v>0</v>
      </c>
      <c r="R130" s="30">
        <f>ROUND(J130*H130,2)</f>
        <v>0</v>
      </c>
      <c r="T130" s="142">
        <f>S130*H130</f>
        <v>0</v>
      </c>
      <c r="U130" s="142">
        <v>0</v>
      </c>
      <c r="V130" s="142">
        <f>U130*H130</f>
        <v>0</v>
      </c>
      <c r="W130" s="142">
        <v>0</v>
      </c>
      <c r="X130" s="143">
        <f>W130*H130</f>
        <v>0</v>
      </c>
      <c r="AR130" s="144" t="s">
        <v>147</v>
      </c>
      <c r="AT130" s="144" t="s">
        <v>142</v>
      </c>
      <c r="AU130" s="144" t="s">
        <v>85</v>
      </c>
      <c r="AY130" s="13" t="s">
        <v>141</v>
      </c>
      <c r="BE130" s="93">
        <f>IF(O130="základní",K130,0)</f>
        <v>0</v>
      </c>
      <c r="BF130" s="93">
        <f>IF(O130="snížená",K130,0)</f>
        <v>0</v>
      </c>
      <c r="BG130" s="93">
        <f>IF(O130="zákl. přenesená",K130,0)</f>
        <v>0</v>
      </c>
      <c r="BH130" s="93">
        <f>IF(O130="sníž. přenesená",K130,0)</f>
        <v>0</v>
      </c>
      <c r="BI130" s="93">
        <f>IF(O130="nulová",K130,0)</f>
        <v>0</v>
      </c>
      <c r="BJ130" s="13" t="s">
        <v>85</v>
      </c>
      <c r="BK130" s="93">
        <f>ROUND(P130*H130,2)</f>
        <v>0</v>
      </c>
      <c r="BL130" s="13" t="s">
        <v>147</v>
      </c>
      <c r="BM130" s="144" t="s">
        <v>148</v>
      </c>
    </row>
    <row r="131" spans="2:65" s="1" customFormat="1" ht="33" customHeight="1" x14ac:dyDescent="0.2">
      <c r="B131" s="31"/>
      <c r="C131" s="171" t="s">
        <v>87</v>
      </c>
      <c r="D131" s="171" t="s">
        <v>142</v>
      </c>
      <c r="E131" s="172" t="s">
        <v>149</v>
      </c>
      <c r="F131" s="173" t="s">
        <v>150</v>
      </c>
      <c r="G131" s="174" t="s">
        <v>145</v>
      </c>
      <c r="H131" s="175">
        <v>59</v>
      </c>
      <c r="I131" s="140"/>
      <c r="J131" s="140"/>
      <c r="K131" s="176">
        <f>ROUND(P131*H131,2)</f>
        <v>0</v>
      </c>
      <c r="L131" s="173" t="s">
        <v>146</v>
      </c>
      <c r="M131" s="31"/>
      <c r="N131" s="141" t="s">
        <v>1</v>
      </c>
      <c r="O131" s="120" t="s">
        <v>40</v>
      </c>
      <c r="P131" s="30">
        <f>I131+J131</f>
        <v>0</v>
      </c>
      <c r="Q131" s="30">
        <f>ROUND(I131*H131,2)</f>
        <v>0</v>
      </c>
      <c r="R131" s="30">
        <f>ROUND(J131*H131,2)</f>
        <v>0</v>
      </c>
      <c r="T131" s="142">
        <f>S131*H131</f>
        <v>0</v>
      </c>
      <c r="U131" s="142">
        <v>0</v>
      </c>
      <c r="V131" s="142">
        <f>U131*H131</f>
        <v>0</v>
      </c>
      <c r="W131" s="142">
        <v>0</v>
      </c>
      <c r="X131" s="143">
        <f>W131*H131</f>
        <v>0</v>
      </c>
      <c r="AR131" s="144" t="s">
        <v>147</v>
      </c>
      <c r="AT131" s="144" t="s">
        <v>142</v>
      </c>
      <c r="AU131" s="144" t="s">
        <v>85</v>
      </c>
      <c r="AY131" s="13" t="s">
        <v>141</v>
      </c>
      <c r="BE131" s="93">
        <f>IF(O131="základní",K131,0)</f>
        <v>0</v>
      </c>
      <c r="BF131" s="93">
        <f>IF(O131="snížená",K131,0)</f>
        <v>0</v>
      </c>
      <c r="BG131" s="93">
        <f>IF(O131="zákl. přenesená",K131,0)</f>
        <v>0</v>
      </c>
      <c r="BH131" s="93">
        <f>IF(O131="sníž. přenesená",K131,0)</f>
        <v>0</v>
      </c>
      <c r="BI131" s="93">
        <f>IF(O131="nulová",K131,0)</f>
        <v>0</v>
      </c>
      <c r="BJ131" s="13" t="s">
        <v>85</v>
      </c>
      <c r="BK131" s="93">
        <f>ROUND(P131*H131,2)</f>
        <v>0</v>
      </c>
      <c r="BL131" s="13" t="s">
        <v>147</v>
      </c>
      <c r="BM131" s="144" t="s">
        <v>151</v>
      </c>
    </row>
    <row r="132" spans="2:65" s="1" customFormat="1" ht="24" x14ac:dyDescent="0.2">
      <c r="B132" s="31"/>
      <c r="C132" s="177" t="s">
        <v>152</v>
      </c>
      <c r="D132" s="177" t="s">
        <v>153</v>
      </c>
      <c r="E132" s="178" t="s">
        <v>154</v>
      </c>
      <c r="F132" s="179" t="s">
        <v>155</v>
      </c>
      <c r="G132" s="180" t="s">
        <v>145</v>
      </c>
      <c r="H132" s="181">
        <v>59</v>
      </c>
      <c r="I132" s="145"/>
      <c r="J132" s="146"/>
      <c r="K132" s="182">
        <f>ROUND(P132*H132,2)</f>
        <v>0</v>
      </c>
      <c r="L132" s="179" t="s">
        <v>146</v>
      </c>
      <c r="M132" s="147"/>
      <c r="N132" s="148" t="s">
        <v>1</v>
      </c>
      <c r="O132" s="120" t="s">
        <v>40</v>
      </c>
      <c r="P132" s="30">
        <f>I132+J132</f>
        <v>0</v>
      </c>
      <c r="Q132" s="30">
        <f>ROUND(I132*H132,2)</f>
        <v>0</v>
      </c>
      <c r="R132" s="30">
        <f>ROUND(J132*H132,2)</f>
        <v>0</v>
      </c>
      <c r="T132" s="142">
        <f>S132*H132</f>
        <v>0</v>
      </c>
      <c r="U132" s="142">
        <v>0</v>
      </c>
      <c r="V132" s="142">
        <f>U132*H132</f>
        <v>0</v>
      </c>
      <c r="W132" s="142">
        <v>0</v>
      </c>
      <c r="X132" s="143">
        <f>W132*H132</f>
        <v>0</v>
      </c>
      <c r="AR132" s="144" t="s">
        <v>156</v>
      </c>
      <c r="AT132" s="144" t="s">
        <v>153</v>
      </c>
      <c r="AU132" s="144" t="s">
        <v>85</v>
      </c>
      <c r="AY132" s="13" t="s">
        <v>141</v>
      </c>
      <c r="BE132" s="93">
        <f>IF(O132="základní",K132,0)</f>
        <v>0</v>
      </c>
      <c r="BF132" s="93">
        <f>IF(O132="snížená",K132,0)</f>
        <v>0</v>
      </c>
      <c r="BG132" s="93">
        <f>IF(O132="zákl. přenesená",K132,0)</f>
        <v>0</v>
      </c>
      <c r="BH132" s="93">
        <f>IF(O132="sníž. přenesená",K132,0)</f>
        <v>0</v>
      </c>
      <c r="BI132" s="93">
        <f>IF(O132="nulová",K132,0)</f>
        <v>0</v>
      </c>
      <c r="BJ132" s="13" t="s">
        <v>85</v>
      </c>
      <c r="BK132" s="93">
        <f>ROUND(P132*H132,2)</f>
        <v>0</v>
      </c>
      <c r="BL132" s="13" t="s">
        <v>156</v>
      </c>
      <c r="BM132" s="144" t="s">
        <v>157</v>
      </c>
    </row>
    <row r="133" spans="2:65" s="1" customFormat="1" ht="37.9" customHeight="1" x14ac:dyDescent="0.2">
      <c r="B133" s="31"/>
      <c r="C133" s="171" t="s">
        <v>158</v>
      </c>
      <c r="D133" s="171" t="s">
        <v>142</v>
      </c>
      <c r="E133" s="172" t="s">
        <v>159</v>
      </c>
      <c r="F133" s="173" t="s">
        <v>160</v>
      </c>
      <c r="G133" s="174" t="s">
        <v>145</v>
      </c>
      <c r="H133" s="175">
        <v>59</v>
      </c>
      <c r="I133" s="140"/>
      <c r="J133" s="140"/>
      <c r="K133" s="176">
        <f>ROUND(P133*H133,2)</f>
        <v>0</v>
      </c>
      <c r="L133" s="173" t="s">
        <v>146</v>
      </c>
      <c r="M133" s="31"/>
      <c r="N133" s="141" t="s">
        <v>1</v>
      </c>
      <c r="O133" s="120" t="s">
        <v>40</v>
      </c>
      <c r="P133" s="30">
        <f>I133+J133</f>
        <v>0</v>
      </c>
      <c r="Q133" s="30">
        <f>ROUND(I133*H133,2)</f>
        <v>0</v>
      </c>
      <c r="R133" s="30">
        <f>ROUND(J133*H133,2)</f>
        <v>0</v>
      </c>
      <c r="T133" s="142">
        <f>S133*H133</f>
        <v>0</v>
      </c>
      <c r="U133" s="142">
        <v>0</v>
      </c>
      <c r="V133" s="142">
        <f>U133*H133</f>
        <v>0</v>
      </c>
      <c r="W133" s="142">
        <v>0</v>
      </c>
      <c r="X133" s="143">
        <f>W133*H133</f>
        <v>0</v>
      </c>
      <c r="AR133" s="144" t="s">
        <v>147</v>
      </c>
      <c r="AT133" s="144" t="s">
        <v>142</v>
      </c>
      <c r="AU133" s="144" t="s">
        <v>85</v>
      </c>
      <c r="AY133" s="13" t="s">
        <v>141</v>
      </c>
      <c r="BE133" s="93">
        <f>IF(O133="základní",K133,0)</f>
        <v>0</v>
      </c>
      <c r="BF133" s="93">
        <f>IF(O133="snížená",K133,0)</f>
        <v>0</v>
      </c>
      <c r="BG133" s="93">
        <f>IF(O133="zákl. přenesená",K133,0)</f>
        <v>0</v>
      </c>
      <c r="BH133" s="93">
        <f>IF(O133="sníž. přenesená",K133,0)</f>
        <v>0</v>
      </c>
      <c r="BI133" s="93">
        <f>IF(O133="nulová",K133,0)</f>
        <v>0</v>
      </c>
      <c r="BJ133" s="13" t="s">
        <v>85</v>
      </c>
      <c r="BK133" s="93">
        <f>ROUND(P133*H133,2)</f>
        <v>0</v>
      </c>
      <c r="BL133" s="13" t="s">
        <v>147</v>
      </c>
      <c r="BM133" s="144" t="s">
        <v>161</v>
      </c>
    </row>
    <row r="134" spans="2:65" s="1" customFormat="1" ht="78" customHeight="1" x14ac:dyDescent="0.2">
      <c r="B134" s="31"/>
      <c r="C134" s="171" t="s">
        <v>162</v>
      </c>
      <c r="D134" s="171" t="s">
        <v>142</v>
      </c>
      <c r="E134" s="172" t="s">
        <v>163</v>
      </c>
      <c r="F134" s="173" t="s">
        <v>164</v>
      </c>
      <c r="G134" s="174" t="s">
        <v>145</v>
      </c>
      <c r="H134" s="175">
        <v>7</v>
      </c>
      <c r="I134" s="140"/>
      <c r="J134" s="140"/>
      <c r="K134" s="176">
        <f>ROUND(P134*H134,2)</f>
        <v>0</v>
      </c>
      <c r="L134" s="173" t="s">
        <v>146</v>
      </c>
      <c r="M134" s="31"/>
      <c r="N134" s="141" t="s">
        <v>1</v>
      </c>
      <c r="O134" s="120" t="s">
        <v>40</v>
      </c>
      <c r="P134" s="30">
        <f>I134+J134</f>
        <v>0</v>
      </c>
      <c r="Q134" s="30">
        <f>ROUND(I134*H134,2)</f>
        <v>0</v>
      </c>
      <c r="R134" s="30">
        <f>ROUND(J134*H134,2)</f>
        <v>0</v>
      </c>
      <c r="T134" s="142">
        <f>S134*H134</f>
        <v>0</v>
      </c>
      <c r="U134" s="142">
        <v>0</v>
      </c>
      <c r="V134" s="142">
        <f>U134*H134</f>
        <v>0</v>
      </c>
      <c r="W134" s="142">
        <v>0</v>
      </c>
      <c r="X134" s="143">
        <f>W134*H134</f>
        <v>0</v>
      </c>
      <c r="AR134" s="144" t="s">
        <v>147</v>
      </c>
      <c r="AT134" s="144" t="s">
        <v>142</v>
      </c>
      <c r="AU134" s="144" t="s">
        <v>85</v>
      </c>
      <c r="AY134" s="13" t="s">
        <v>141</v>
      </c>
      <c r="BE134" s="93">
        <f>IF(O134="základní",K134,0)</f>
        <v>0</v>
      </c>
      <c r="BF134" s="93">
        <f>IF(O134="snížená",K134,0)</f>
        <v>0</v>
      </c>
      <c r="BG134" s="93">
        <f>IF(O134="zákl. přenesená",K134,0)</f>
        <v>0</v>
      </c>
      <c r="BH134" s="93">
        <f>IF(O134="sníž. přenesená",K134,0)</f>
        <v>0</v>
      </c>
      <c r="BI134" s="93">
        <f>IF(O134="nulová",K134,0)</f>
        <v>0</v>
      </c>
      <c r="BJ134" s="13" t="s">
        <v>85</v>
      </c>
      <c r="BK134" s="93">
        <f>ROUND(P134*H134,2)</f>
        <v>0</v>
      </c>
      <c r="BL134" s="13" t="s">
        <v>147</v>
      </c>
      <c r="BM134" s="144" t="s">
        <v>165</v>
      </c>
    </row>
    <row r="135" spans="2:65" s="1" customFormat="1" ht="19.5" x14ac:dyDescent="0.2">
      <c r="B135" s="31"/>
      <c r="D135" s="183" t="s">
        <v>166</v>
      </c>
      <c r="F135" s="184" t="s">
        <v>167</v>
      </c>
      <c r="M135" s="31"/>
      <c r="N135" s="149"/>
      <c r="X135" s="55"/>
      <c r="AT135" s="13" t="s">
        <v>166</v>
      </c>
      <c r="AU135" s="13" t="s">
        <v>85</v>
      </c>
    </row>
    <row r="136" spans="2:65" s="1" customFormat="1" ht="24.2" customHeight="1" x14ac:dyDescent="0.2">
      <c r="B136" s="31"/>
      <c r="C136" s="171" t="s">
        <v>168</v>
      </c>
      <c r="D136" s="171" t="s">
        <v>142</v>
      </c>
      <c r="E136" s="172" t="s">
        <v>169</v>
      </c>
      <c r="F136" s="173" t="s">
        <v>170</v>
      </c>
      <c r="G136" s="174" t="s">
        <v>145</v>
      </c>
      <c r="H136" s="175">
        <v>40</v>
      </c>
      <c r="I136" s="140"/>
      <c r="J136" s="140"/>
      <c r="K136" s="176">
        <f t="shared" ref="K136:K146" si="5">ROUND(P136*H136,2)</f>
        <v>0</v>
      </c>
      <c r="L136" s="173" t="s">
        <v>146</v>
      </c>
      <c r="M136" s="31"/>
      <c r="N136" s="141" t="s">
        <v>1</v>
      </c>
      <c r="O136" s="120" t="s">
        <v>40</v>
      </c>
      <c r="P136" s="30">
        <f t="shared" ref="P136:P146" si="6">I136+J136</f>
        <v>0</v>
      </c>
      <c r="Q136" s="30">
        <f t="shared" ref="Q136:Q146" si="7">ROUND(I136*H136,2)</f>
        <v>0</v>
      </c>
      <c r="R136" s="30">
        <f t="shared" ref="R136:R146" si="8">ROUND(J136*H136,2)</f>
        <v>0</v>
      </c>
      <c r="T136" s="142">
        <f t="shared" ref="T136:T146" si="9">S136*H136</f>
        <v>0</v>
      </c>
      <c r="U136" s="142">
        <v>0</v>
      </c>
      <c r="V136" s="142">
        <f t="shared" ref="V136:V146" si="10">U136*H136</f>
        <v>0</v>
      </c>
      <c r="W136" s="142">
        <v>0</v>
      </c>
      <c r="X136" s="143">
        <f t="shared" ref="X136:X146" si="11">W136*H136</f>
        <v>0</v>
      </c>
      <c r="AR136" s="144" t="s">
        <v>147</v>
      </c>
      <c r="AT136" s="144" t="s">
        <v>142</v>
      </c>
      <c r="AU136" s="144" t="s">
        <v>85</v>
      </c>
      <c r="AY136" s="13" t="s">
        <v>141</v>
      </c>
      <c r="BE136" s="93">
        <f t="shared" ref="BE136:BE146" si="12">IF(O136="základní",K136,0)</f>
        <v>0</v>
      </c>
      <c r="BF136" s="93">
        <f t="shared" ref="BF136:BF146" si="13">IF(O136="snížená",K136,0)</f>
        <v>0</v>
      </c>
      <c r="BG136" s="93">
        <f t="shared" ref="BG136:BG146" si="14">IF(O136="zákl. přenesená",K136,0)</f>
        <v>0</v>
      </c>
      <c r="BH136" s="93">
        <f t="shared" ref="BH136:BH146" si="15">IF(O136="sníž. přenesená",K136,0)</f>
        <v>0</v>
      </c>
      <c r="BI136" s="93">
        <f t="shared" ref="BI136:BI146" si="16">IF(O136="nulová",K136,0)</f>
        <v>0</v>
      </c>
      <c r="BJ136" s="13" t="s">
        <v>85</v>
      </c>
      <c r="BK136" s="93">
        <f t="shared" ref="BK136:BK146" si="17">ROUND(P136*H136,2)</f>
        <v>0</v>
      </c>
      <c r="BL136" s="13" t="s">
        <v>147</v>
      </c>
      <c r="BM136" s="144" t="s">
        <v>171</v>
      </c>
    </row>
    <row r="137" spans="2:65" s="1" customFormat="1" ht="33" customHeight="1" x14ac:dyDescent="0.2">
      <c r="B137" s="31"/>
      <c r="C137" s="177" t="s">
        <v>172</v>
      </c>
      <c r="D137" s="177" t="s">
        <v>153</v>
      </c>
      <c r="E137" s="178" t="s">
        <v>173</v>
      </c>
      <c r="F137" s="179" t="s">
        <v>174</v>
      </c>
      <c r="G137" s="180" t="s">
        <v>145</v>
      </c>
      <c r="H137" s="181">
        <v>40</v>
      </c>
      <c r="I137" s="145"/>
      <c r="J137" s="146"/>
      <c r="K137" s="182">
        <f t="shared" si="5"/>
        <v>0</v>
      </c>
      <c r="L137" s="179" t="s">
        <v>146</v>
      </c>
      <c r="M137" s="147"/>
      <c r="N137" s="148" t="s">
        <v>1</v>
      </c>
      <c r="O137" s="120" t="s">
        <v>40</v>
      </c>
      <c r="P137" s="30">
        <f t="shared" si="6"/>
        <v>0</v>
      </c>
      <c r="Q137" s="30">
        <f t="shared" si="7"/>
        <v>0</v>
      </c>
      <c r="R137" s="30">
        <f t="shared" si="8"/>
        <v>0</v>
      </c>
      <c r="T137" s="142">
        <f t="shared" si="9"/>
        <v>0</v>
      </c>
      <c r="U137" s="142">
        <v>0</v>
      </c>
      <c r="V137" s="142">
        <f t="shared" si="10"/>
        <v>0</v>
      </c>
      <c r="W137" s="142">
        <v>0</v>
      </c>
      <c r="X137" s="143">
        <f t="shared" si="11"/>
        <v>0</v>
      </c>
      <c r="AR137" s="144" t="s">
        <v>147</v>
      </c>
      <c r="AT137" s="144" t="s">
        <v>153</v>
      </c>
      <c r="AU137" s="144" t="s">
        <v>85</v>
      </c>
      <c r="AY137" s="13" t="s">
        <v>141</v>
      </c>
      <c r="BE137" s="93">
        <f t="shared" si="12"/>
        <v>0</v>
      </c>
      <c r="BF137" s="93">
        <f t="shared" si="13"/>
        <v>0</v>
      </c>
      <c r="BG137" s="93">
        <f t="shared" si="14"/>
        <v>0</v>
      </c>
      <c r="BH137" s="93">
        <f t="shared" si="15"/>
        <v>0</v>
      </c>
      <c r="BI137" s="93">
        <f t="shared" si="16"/>
        <v>0</v>
      </c>
      <c r="BJ137" s="13" t="s">
        <v>85</v>
      </c>
      <c r="BK137" s="93">
        <f t="shared" si="17"/>
        <v>0</v>
      </c>
      <c r="BL137" s="13" t="s">
        <v>147</v>
      </c>
      <c r="BM137" s="144" t="s">
        <v>175</v>
      </c>
    </row>
    <row r="138" spans="2:65" s="1" customFormat="1" ht="66.75" customHeight="1" x14ac:dyDescent="0.2">
      <c r="B138" s="31"/>
      <c r="C138" s="171" t="s">
        <v>176</v>
      </c>
      <c r="D138" s="171" t="s">
        <v>142</v>
      </c>
      <c r="E138" s="172" t="s">
        <v>177</v>
      </c>
      <c r="F138" s="173" t="s">
        <v>178</v>
      </c>
      <c r="G138" s="174" t="s">
        <v>145</v>
      </c>
      <c r="H138" s="175">
        <v>40</v>
      </c>
      <c r="I138" s="140"/>
      <c r="J138" s="140"/>
      <c r="K138" s="176">
        <f t="shared" si="5"/>
        <v>0</v>
      </c>
      <c r="L138" s="173" t="s">
        <v>146</v>
      </c>
      <c r="M138" s="31"/>
      <c r="N138" s="141" t="s">
        <v>1</v>
      </c>
      <c r="O138" s="120" t="s">
        <v>40</v>
      </c>
      <c r="P138" s="30">
        <f t="shared" si="6"/>
        <v>0</v>
      </c>
      <c r="Q138" s="30">
        <f t="shared" si="7"/>
        <v>0</v>
      </c>
      <c r="R138" s="30">
        <f t="shared" si="8"/>
        <v>0</v>
      </c>
      <c r="T138" s="142">
        <f t="shared" si="9"/>
        <v>0</v>
      </c>
      <c r="U138" s="142">
        <v>0</v>
      </c>
      <c r="V138" s="142">
        <f t="shared" si="10"/>
        <v>0</v>
      </c>
      <c r="W138" s="142">
        <v>0</v>
      </c>
      <c r="X138" s="143">
        <f t="shared" si="11"/>
        <v>0</v>
      </c>
      <c r="AR138" s="144" t="s">
        <v>147</v>
      </c>
      <c r="AT138" s="144" t="s">
        <v>142</v>
      </c>
      <c r="AU138" s="144" t="s">
        <v>85</v>
      </c>
      <c r="AY138" s="13" t="s">
        <v>141</v>
      </c>
      <c r="BE138" s="93">
        <f t="shared" si="12"/>
        <v>0</v>
      </c>
      <c r="BF138" s="93">
        <f t="shared" si="13"/>
        <v>0</v>
      </c>
      <c r="BG138" s="93">
        <f t="shared" si="14"/>
        <v>0</v>
      </c>
      <c r="BH138" s="93">
        <f t="shared" si="15"/>
        <v>0</v>
      </c>
      <c r="BI138" s="93">
        <f t="shared" si="16"/>
        <v>0</v>
      </c>
      <c r="BJ138" s="13" t="s">
        <v>85</v>
      </c>
      <c r="BK138" s="93">
        <f t="shared" si="17"/>
        <v>0</v>
      </c>
      <c r="BL138" s="13" t="s">
        <v>147</v>
      </c>
      <c r="BM138" s="144" t="s">
        <v>179</v>
      </c>
    </row>
    <row r="139" spans="2:65" s="1" customFormat="1" ht="37.9" customHeight="1" x14ac:dyDescent="0.2">
      <c r="B139" s="31"/>
      <c r="C139" s="177" t="s">
        <v>180</v>
      </c>
      <c r="D139" s="177" t="s">
        <v>153</v>
      </c>
      <c r="E139" s="178" t="s">
        <v>181</v>
      </c>
      <c r="F139" s="179" t="s">
        <v>182</v>
      </c>
      <c r="G139" s="180" t="s">
        <v>145</v>
      </c>
      <c r="H139" s="181">
        <v>40</v>
      </c>
      <c r="I139" s="145"/>
      <c r="J139" s="146"/>
      <c r="K139" s="182">
        <f t="shared" si="5"/>
        <v>0</v>
      </c>
      <c r="L139" s="179" t="s">
        <v>146</v>
      </c>
      <c r="M139" s="147"/>
      <c r="N139" s="148" t="s">
        <v>1</v>
      </c>
      <c r="O139" s="120" t="s">
        <v>40</v>
      </c>
      <c r="P139" s="30">
        <f t="shared" si="6"/>
        <v>0</v>
      </c>
      <c r="Q139" s="30">
        <f t="shared" si="7"/>
        <v>0</v>
      </c>
      <c r="R139" s="30">
        <f t="shared" si="8"/>
        <v>0</v>
      </c>
      <c r="T139" s="142">
        <f t="shared" si="9"/>
        <v>0</v>
      </c>
      <c r="U139" s="142">
        <v>0</v>
      </c>
      <c r="V139" s="142">
        <f t="shared" si="10"/>
        <v>0</v>
      </c>
      <c r="W139" s="142">
        <v>0</v>
      </c>
      <c r="X139" s="143">
        <f t="shared" si="11"/>
        <v>0</v>
      </c>
      <c r="AR139" s="144" t="s">
        <v>156</v>
      </c>
      <c r="AT139" s="144" t="s">
        <v>153</v>
      </c>
      <c r="AU139" s="144" t="s">
        <v>85</v>
      </c>
      <c r="AY139" s="13" t="s">
        <v>141</v>
      </c>
      <c r="BE139" s="93">
        <f t="shared" si="12"/>
        <v>0</v>
      </c>
      <c r="BF139" s="93">
        <f t="shared" si="13"/>
        <v>0</v>
      </c>
      <c r="BG139" s="93">
        <f t="shared" si="14"/>
        <v>0</v>
      </c>
      <c r="BH139" s="93">
        <f t="shared" si="15"/>
        <v>0</v>
      </c>
      <c r="BI139" s="93">
        <f t="shared" si="16"/>
        <v>0</v>
      </c>
      <c r="BJ139" s="13" t="s">
        <v>85</v>
      </c>
      <c r="BK139" s="93">
        <f t="shared" si="17"/>
        <v>0</v>
      </c>
      <c r="BL139" s="13" t="s">
        <v>156</v>
      </c>
      <c r="BM139" s="144" t="s">
        <v>183</v>
      </c>
    </row>
    <row r="140" spans="2:65" s="1" customFormat="1" ht="33" customHeight="1" x14ac:dyDescent="0.2">
      <c r="B140" s="31"/>
      <c r="C140" s="171" t="s">
        <v>184</v>
      </c>
      <c r="D140" s="171" t="s">
        <v>142</v>
      </c>
      <c r="E140" s="172" t="s">
        <v>185</v>
      </c>
      <c r="F140" s="173" t="s">
        <v>186</v>
      </c>
      <c r="G140" s="174" t="s">
        <v>145</v>
      </c>
      <c r="H140" s="175">
        <v>1600</v>
      </c>
      <c r="I140" s="140"/>
      <c r="J140" s="140"/>
      <c r="K140" s="176">
        <f t="shared" si="5"/>
        <v>0</v>
      </c>
      <c r="L140" s="173" t="s">
        <v>146</v>
      </c>
      <c r="M140" s="31"/>
      <c r="N140" s="141" t="s">
        <v>1</v>
      </c>
      <c r="O140" s="120" t="s">
        <v>40</v>
      </c>
      <c r="P140" s="30">
        <f t="shared" si="6"/>
        <v>0</v>
      </c>
      <c r="Q140" s="30">
        <f t="shared" si="7"/>
        <v>0</v>
      </c>
      <c r="R140" s="30">
        <f t="shared" si="8"/>
        <v>0</v>
      </c>
      <c r="T140" s="142">
        <f t="shared" si="9"/>
        <v>0</v>
      </c>
      <c r="U140" s="142">
        <v>0</v>
      </c>
      <c r="V140" s="142">
        <f t="shared" si="10"/>
        <v>0</v>
      </c>
      <c r="W140" s="142">
        <v>0</v>
      </c>
      <c r="X140" s="143">
        <f t="shared" si="11"/>
        <v>0</v>
      </c>
      <c r="AR140" s="144" t="s">
        <v>187</v>
      </c>
      <c r="AT140" s="144" t="s">
        <v>142</v>
      </c>
      <c r="AU140" s="144" t="s">
        <v>85</v>
      </c>
      <c r="AY140" s="13" t="s">
        <v>141</v>
      </c>
      <c r="BE140" s="93">
        <f t="shared" si="12"/>
        <v>0</v>
      </c>
      <c r="BF140" s="93">
        <f t="shared" si="13"/>
        <v>0</v>
      </c>
      <c r="BG140" s="93">
        <f t="shared" si="14"/>
        <v>0</v>
      </c>
      <c r="BH140" s="93">
        <f t="shared" si="15"/>
        <v>0</v>
      </c>
      <c r="BI140" s="93">
        <f t="shared" si="16"/>
        <v>0</v>
      </c>
      <c r="BJ140" s="13" t="s">
        <v>85</v>
      </c>
      <c r="BK140" s="93">
        <f t="shared" si="17"/>
        <v>0</v>
      </c>
      <c r="BL140" s="13" t="s">
        <v>187</v>
      </c>
      <c r="BM140" s="144" t="s">
        <v>188</v>
      </c>
    </row>
    <row r="141" spans="2:65" s="1" customFormat="1" ht="33" customHeight="1" x14ac:dyDescent="0.2">
      <c r="B141" s="31"/>
      <c r="C141" s="177" t="s">
        <v>189</v>
      </c>
      <c r="D141" s="177" t="s">
        <v>153</v>
      </c>
      <c r="E141" s="178" t="s">
        <v>190</v>
      </c>
      <c r="F141" s="179" t="s">
        <v>191</v>
      </c>
      <c r="G141" s="180" t="s">
        <v>145</v>
      </c>
      <c r="H141" s="181">
        <v>1600</v>
      </c>
      <c r="I141" s="145"/>
      <c r="J141" s="146"/>
      <c r="K141" s="182">
        <f t="shared" si="5"/>
        <v>0</v>
      </c>
      <c r="L141" s="179" t="s">
        <v>146</v>
      </c>
      <c r="M141" s="147"/>
      <c r="N141" s="148" t="s">
        <v>1</v>
      </c>
      <c r="O141" s="120" t="s">
        <v>40</v>
      </c>
      <c r="P141" s="30">
        <f t="shared" si="6"/>
        <v>0</v>
      </c>
      <c r="Q141" s="30">
        <f t="shared" si="7"/>
        <v>0</v>
      </c>
      <c r="R141" s="30">
        <f t="shared" si="8"/>
        <v>0</v>
      </c>
      <c r="T141" s="142">
        <f t="shared" si="9"/>
        <v>0</v>
      </c>
      <c r="U141" s="142">
        <v>0</v>
      </c>
      <c r="V141" s="142">
        <f t="shared" si="10"/>
        <v>0</v>
      </c>
      <c r="W141" s="142">
        <v>0</v>
      </c>
      <c r="X141" s="143">
        <f t="shared" si="11"/>
        <v>0</v>
      </c>
      <c r="AR141" s="144" t="s">
        <v>156</v>
      </c>
      <c r="AT141" s="144" t="s">
        <v>153</v>
      </c>
      <c r="AU141" s="144" t="s">
        <v>85</v>
      </c>
      <c r="AY141" s="13" t="s">
        <v>141</v>
      </c>
      <c r="BE141" s="93">
        <f t="shared" si="12"/>
        <v>0</v>
      </c>
      <c r="BF141" s="93">
        <f t="shared" si="13"/>
        <v>0</v>
      </c>
      <c r="BG141" s="93">
        <f t="shared" si="14"/>
        <v>0</v>
      </c>
      <c r="BH141" s="93">
        <f t="shared" si="15"/>
        <v>0</v>
      </c>
      <c r="BI141" s="93">
        <f t="shared" si="16"/>
        <v>0</v>
      </c>
      <c r="BJ141" s="13" t="s">
        <v>85</v>
      </c>
      <c r="BK141" s="93">
        <f t="shared" si="17"/>
        <v>0</v>
      </c>
      <c r="BL141" s="13" t="s">
        <v>156</v>
      </c>
      <c r="BM141" s="144" t="s">
        <v>192</v>
      </c>
    </row>
    <row r="142" spans="2:65" s="1" customFormat="1" ht="24.2" customHeight="1" x14ac:dyDescent="0.2">
      <c r="B142" s="31"/>
      <c r="C142" s="171" t="s">
        <v>9</v>
      </c>
      <c r="D142" s="171" t="s">
        <v>142</v>
      </c>
      <c r="E142" s="172" t="s">
        <v>193</v>
      </c>
      <c r="F142" s="173" t="s">
        <v>194</v>
      </c>
      <c r="G142" s="174" t="s">
        <v>145</v>
      </c>
      <c r="H142" s="175">
        <v>150</v>
      </c>
      <c r="I142" s="140"/>
      <c r="J142" s="140"/>
      <c r="K142" s="176">
        <f t="shared" si="5"/>
        <v>0</v>
      </c>
      <c r="L142" s="173" t="s">
        <v>146</v>
      </c>
      <c r="M142" s="31"/>
      <c r="N142" s="141" t="s">
        <v>1</v>
      </c>
      <c r="O142" s="120" t="s">
        <v>40</v>
      </c>
      <c r="P142" s="30">
        <f t="shared" si="6"/>
        <v>0</v>
      </c>
      <c r="Q142" s="30">
        <f t="shared" si="7"/>
        <v>0</v>
      </c>
      <c r="R142" s="30">
        <f t="shared" si="8"/>
        <v>0</v>
      </c>
      <c r="T142" s="142">
        <f t="shared" si="9"/>
        <v>0</v>
      </c>
      <c r="U142" s="142">
        <v>0</v>
      </c>
      <c r="V142" s="142">
        <f t="shared" si="10"/>
        <v>0</v>
      </c>
      <c r="W142" s="142">
        <v>0</v>
      </c>
      <c r="X142" s="143">
        <f t="shared" si="11"/>
        <v>0</v>
      </c>
      <c r="AR142" s="144" t="s">
        <v>187</v>
      </c>
      <c r="AT142" s="144" t="s">
        <v>142</v>
      </c>
      <c r="AU142" s="144" t="s">
        <v>85</v>
      </c>
      <c r="AY142" s="13" t="s">
        <v>141</v>
      </c>
      <c r="BE142" s="93">
        <f t="shared" si="12"/>
        <v>0</v>
      </c>
      <c r="BF142" s="93">
        <f t="shared" si="13"/>
        <v>0</v>
      </c>
      <c r="BG142" s="93">
        <f t="shared" si="14"/>
        <v>0</v>
      </c>
      <c r="BH142" s="93">
        <f t="shared" si="15"/>
        <v>0</v>
      </c>
      <c r="BI142" s="93">
        <f t="shared" si="16"/>
        <v>0</v>
      </c>
      <c r="BJ142" s="13" t="s">
        <v>85</v>
      </c>
      <c r="BK142" s="93">
        <f t="shared" si="17"/>
        <v>0</v>
      </c>
      <c r="BL142" s="13" t="s">
        <v>187</v>
      </c>
      <c r="BM142" s="144" t="s">
        <v>195</v>
      </c>
    </row>
    <row r="143" spans="2:65" s="1" customFormat="1" ht="37.9" customHeight="1" x14ac:dyDescent="0.2">
      <c r="B143" s="31"/>
      <c r="C143" s="177" t="s">
        <v>196</v>
      </c>
      <c r="D143" s="177" t="s">
        <v>153</v>
      </c>
      <c r="E143" s="178" t="s">
        <v>197</v>
      </c>
      <c r="F143" s="179" t="s">
        <v>198</v>
      </c>
      <c r="G143" s="180" t="s">
        <v>145</v>
      </c>
      <c r="H143" s="181">
        <v>150</v>
      </c>
      <c r="I143" s="145"/>
      <c r="J143" s="146"/>
      <c r="K143" s="182">
        <f t="shared" si="5"/>
        <v>0</v>
      </c>
      <c r="L143" s="179" t="s">
        <v>146</v>
      </c>
      <c r="M143" s="147"/>
      <c r="N143" s="148" t="s">
        <v>1</v>
      </c>
      <c r="O143" s="120" t="s">
        <v>40</v>
      </c>
      <c r="P143" s="30">
        <f t="shared" si="6"/>
        <v>0</v>
      </c>
      <c r="Q143" s="30">
        <f t="shared" si="7"/>
        <v>0</v>
      </c>
      <c r="R143" s="30">
        <f t="shared" si="8"/>
        <v>0</v>
      </c>
      <c r="T143" s="142">
        <f t="shared" si="9"/>
        <v>0</v>
      </c>
      <c r="U143" s="142">
        <v>0</v>
      </c>
      <c r="V143" s="142">
        <f t="shared" si="10"/>
        <v>0</v>
      </c>
      <c r="W143" s="142">
        <v>0</v>
      </c>
      <c r="X143" s="143">
        <f t="shared" si="11"/>
        <v>0</v>
      </c>
      <c r="AR143" s="144" t="s">
        <v>156</v>
      </c>
      <c r="AT143" s="144" t="s">
        <v>153</v>
      </c>
      <c r="AU143" s="144" t="s">
        <v>85</v>
      </c>
      <c r="AY143" s="13" t="s">
        <v>141</v>
      </c>
      <c r="BE143" s="93">
        <f t="shared" si="12"/>
        <v>0</v>
      </c>
      <c r="BF143" s="93">
        <f t="shared" si="13"/>
        <v>0</v>
      </c>
      <c r="BG143" s="93">
        <f t="shared" si="14"/>
        <v>0</v>
      </c>
      <c r="BH143" s="93">
        <f t="shared" si="15"/>
        <v>0</v>
      </c>
      <c r="BI143" s="93">
        <f t="shared" si="16"/>
        <v>0</v>
      </c>
      <c r="BJ143" s="13" t="s">
        <v>85</v>
      </c>
      <c r="BK143" s="93">
        <f t="shared" si="17"/>
        <v>0</v>
      </c>
      <c r="BL143" s="13" t="s">
        <v>156</v>
      </c>
      <c r="BM143" s="144" t="s">
        <v>199</v>
      </c>
    </row>
    <row r="144" spans="2:65" s="1" customFormat="1" ht="78" customHeight="1" x14ac:dyDescent="0.2">
      <c r="B144" s="31"/>
      <c r="C144" s="171" t="s">
        <v>200</v>
      </c>
      <c r="D144" s="171" t="s">
        <v>142</v>
      </c>
      <c r="E144" s="172" t="s">
        <v>201</v>
      </c>
      <c r="F144" s="173" t="s">
        <v>202</v>
      </c>
      <c r="G144" s="174" t="s">
        <v>145</v>
      </c>
      <c r="H144" s="175">
        <v>200</v>
      </c>
      <c r="I144" s="140"/>
      <c r="J144" s="140"/>
      <c r="K144" s="176">
        <f t="shared" si="5"/>
        <v>0</v>
      </c>
      <c r="L144" s="173" t="s">
        <v>146</v>
      </c>
      <c r="M144" s="31"/>
      <c r="N144" s="141" t="s">
        <v>1</v>
      </c>
      <c r="O144" s="120" t="s">
        <v>40</v>
      </c>
      <c r="P144" s="30">
        <f t="shared" si="6"/>
        <v>0</v>
      </c>
      <c r="Q144" s="30">
        <f t="shared" si="7"/>
        <v>0</v>
      </c>
      <c r="R144" s="30">
        <f t="shared" si="8"/>
        <v>0</v>
      </c>
      <c r="T144" s="142">
        <f t="shared" si="9"/>
        <v>0</v>
      </c>
      <c r="U144" s="142">
        <v>0</v>
      </c>
      <c r="V144" s="142">
        <f t="shared" si="10"/>
        <v>0</v>
      </c>
      <c r="W144" s="142">
        <v>0</v>
      </c>
      <c r="X144" s="143">
        <f t="shared" si="11"/>
        <v>0</v>
      </c>
      <c r="AR144" s="144" t="s">
        <v>187</v>
      </c>
      <c r="AT144" s="144" t="s">
        <v>142</v>
      </c>
      <c r="AU144" s="144" t="s">
        <v>85</v>
      </c>
      <c r="AY144" s="13" t="s">
        <v>141</v>
      </c>
      <c r="BE144" s="93">
        <f t="shared" si="12"/>
        <v>0</v>
      </c>
      <c r="BF144" s="93">
        <f t="shared" si="13"/>
        <v>0</v>
      </c>
      <c r="BG144" s="93">
        <f t="shared" si="14"/>
        <v>0</v>
      </c>
      <c r="BH144" s="93">
        <f t="shared" si="15"/>
        <v>0</v>
      </c>
      <c r="BI144" s="93">
        <f t="shared" si="16"/>
        <v>0</v>
      </c>
      <c r="BJ144" s="13" t="s">
        <v>85</v>
      </c>
      <c r="BK144" s="93">
        <f t="shared" si="17"/>
        <v>0</v>
      </c>
      <c r="BL144" s="13" t="s">
        <v>187</v>
      </c>
      <c r="BM144" s="144" t="s">
        <v>203</v>
      </c>
    </row>
    <row r="145" spans="2:65" s="1" customFormat="1" ht="33" customHeight="1" x14ac:dyDescent="0.2">
      <c r="B145" s="31"/>
      <c r="C145" s="177" t="s">
        <v>8</v>
      </c>
      <c r="D145" s="177" t="s">
        <v>153</v>
      </c>
      <c r="E145" s="178" t="s">
        <v>204</v>
      </c>
      <c r="F145" s="179" t="s">
        <v>205</v>
      </c>
      <c r="G145" s="180" t="s">
        <v>206</v>
      </c>
      <c r="H145" s="181">
        <v>200</v>
      </c>
      <c r="I145" s="145"/>
      <c r="J145" s="146"/>
      <c r="K145" s="182">
        <f t="shared" si="5"/>
        <v>0</v>
      </c>
      <c r="L145" s="179" t="s">
        <v>146</v>
      </c>
      <c r="M145" s="147"/>
      <c r="N145" s="148" t="s">
        <v>1</v>
      </c>
      <c r="O145" s="120" t="s">
        <v>40</v>
      </c>
      <c r="P145" s="30">
        <f t="shared" si="6"/>
        <v>0</v>
      </c>
      <c r="Q145" s="30">
        <f t="shared" si="7"/>
        <v>0</v>
      </c>
      <c r="R145" s="30">
        <f t="shared" si="8"/>
        <v>0</v>
      </c>
      <c r="T145" s="142">
        <f t="shared" si="9"/>
        <v>0</v>
      </c>
      <c r="U145" s="142">
        <v>0</v>
      </c>
      <c r="V145" s="142">
        <f t="shared" si="10"/>
        <v>0</v>
      </c>
      <c r="W145" s="142">
        <v>0</v>
      </c>
      <c r="X145" s="143">
        <f t="shared" si="11"/>
        <v>0</v>
      </c>
      <c r="AR145" s="144" t="s">
        <v>207</v>
      </c>
      <c r="AT145" s="144" t="s">
        <v>153</v>
      </c>
      <c r="AU145" s="144" t="s">
        <v>85</v>
      </c>
      <c r="AY145" s="13" t="s">
        <v>141</v>
      </c>
      <c r="BE145" s="93">
        <f t="shared" si="12"/>
        <v>0</v>
      </c>
      <c r="BF145" s="93">
        <f t="shared" si="13"/>
        <v>0</v>
      </c>
      <c r="BG145" s="93">
        <f t="shared" si="14"/>
        <v>0</v>
      </c>
      <c r="BH145" s="93">
        <f t="shared" si="15"/>
        <v>0</v>
      </c>
      <c r="BI145" s="93">
        <f t="shared" si="16"/>
        <v>0</v>
      </c>
      <c r="BJ145" s="13" t="s">
        <v>85</v>
      </c>
      <c r="BK145" s="93">
        <f t="shared" si="17"/>
        <v>0</v>
      </c>
      <c r="BL145" s="13" t="s">
        <v>187</v>
      </c>
      <c r="BM145" s="144" t="s">
        <v>208</v>
      </c>
    </row>
    <row r="146" spans="2:65" s="1" customFormat="1" ht="24.2" customHeight="1" x14ac:dyDescent="0.2">
      <c r="B146" s="31"/>
      <c r="C146" s="177" t="s">
        <v>209</v>
      </c>
      <c r="D146" s="177" t="s">
        <v>153</v>
      </c>
      <c r="E146" s="178" t="s">
        <v>210</v>
      </c>
      <c r="F146" s="179" t="s">
        <v>211</v>
      </c>
      <c r="G146" s="180" t="s">
        <v>145</v>
      </c>
      <c r="H146" s="181">
        <v>2</v>
      </c>
      <c r="I146" s="145"/>
      <c r="J146" s="146"/>
      <c r="K146" s="182">
        <f t="shared" si="5"/>
        <v>0</v>
      </c>
      <c r="L146" s="179" t="s">
        <v>146</v>
      </c>
      <c r="M146" s="147"/>
      <c r="N146" s="148" t="s">
        <v>1</v>
      </c>
      <c r="O146" s="120" t="s">
        <v>40</v>
      </c>
      <c r="P146" s="30">
        <f t="shared" si="6"/>
        <v>0</v>
      </c>
      <c r="Q146" s="30">
        <f t="shared" si="7"/>
        <v>0</v>
      </c>
      <c r="R146" s="30">
        <f t="shared" si="8"/>
        <v>0</v>
      </c>
      <c r="T146" s="142">
        <f t="shared" si="9"/>
        <v>0</v>
      </c>
      <c r="U146" s="142">
        <v>0</v>
      </c>
      <c r="V146" s="142">
        <f t="shared" si="10"/>
        <v>0</v>
      </c>
      <c r="W146" s="142">
        <v>0</v>
      </c>
      <c r="X146" s="143">
        <f t="shared" si="11"/>
        <v>0</v>
      </c>
      <c r="AR146" s="144" t="s">
        <v>207</v>
      </c>
      <c r="AT146" s="144" t="s">
        <v>153</v>
      </c>
      <c r="AU146" s="144" t="s">
        <v>85</v>
      </c>
      <c r="AY146" s="13" t="s">
        <v>141</v>
      </c>
      <c r="BE146" s="93">
        <f t="shared" si="12"/>
        <v>0</v>
      </c>
      <c r="BF146" s="93">
        <f t="shared" si="13"/>
        <v>0</v>
      </c>
      <c r="BG146" s="93">
        <f t="shared" si="14"/>
        <v>0</v>
      </c>
      <c r="BH146" s="93">
        <f t="shared" si="15"/>
        <v>0</v>
      </c>
      <c r="BI146" s="93">
        <f t="shared" si="16"/>
        <v>0</v>
      </c>
      <c r="BJ146" s="13" t="s">
        <v>85</v>
      </c>
      <c r="BK146" s="93">
        <f t="shared" si="17"/>
        <v>0</v>
      </c>
      <c r="BL146" s="13" t="s">
        <v>187</v>
      </c>
      <c r="BM146" s="144" t="s">
        <v>212</v>
      </c>
    </row>
    <row r="147" spans="2:65" s="10" customFormat="1" ht="25.9" customHeight="1" x14ac:dyDescent="0.2">
      <c r="B147" s="132"/>
      <c r="D147" s="133" t="s">
        <v>76</v>
      </c>
      <c r="E147" s="169" t="s">
        <v>213</v>
      </c>
      <c r="F147" s="169" t="s">
        <v>214</v>
      </c>
      <c r="K147" s="170">
        <f>BK147</f>
        <v>0</v>
      </c>
      <c r="M147" s="132"/>
      <c r="N147" s="134"/>
      <c r="Q147" s="135">
        <f>SUM(Q148:Q154)</f>
        <v>0</v>
      </c>
      <c r="R147" s="135">
        <f>SUM(R148:R154)</f>
        <v>0</v>
      </c>
      <c r="T147" s="136">
        <f>SUM(T148:T154)</f>
        <v>0</v>
      </c>
      <c r="V147" s="136">
        <f>SUM(V148:V154)</f>
        <v>0</v>
      </c>
      <c r="X147" s="137">
        <f>SUM(X148:X154)</f>
        <v>0</v>
      </c>
      <c r="AR147" s="133" t="s">
        <v>158</v>
      </c>
      <c r="AT147" s="138" t="s">
        <v>76</v>
      </c>
      <c r="AU147" s="138" t="s">
        <v>77</v>
      </c>
      <c r="AY147" s="133" t="s">
        <v>141</v>
      </c>
      <c r="BK147" s="139">
        <f>SUM(BK148:BK154)</f>
        <v>0</v>
      </c>
    </row>
    <row r="148" spans="2:65" s="1" customFormat="1" ht="101.25" customHeight="1" x14ac:dyDescent="0.2">
      <c r="B148" s="31"/>
      <c r="C148" s="171" t="s">
        <v>215</v>
      </c>
      <c r="D148" s="171" t="s">
        <v>142</v>
      </c>
      <c r="E148" s="172" t="s">
        <v>216</v>
      </c>
      <c r="F148" s="173" t="s">
        <v>217</v>
      </c>
      <c r="G148" s="174" t="s">
        <v>145</v>
      </c>
      <c r="H148" s="175">
        <v>1</v>
      </c>
      <c r="I148" s="140"/>
      <c r="J148" s="140"/>
      <c r="K148" s="176">
        <f>ROUND(P148*H148,2)</f>
        <v>0</v>
      </c>
      <c r="L148" s="173" t="s">
        <v>146</v>
      </c>
      <c r="M148" s="31"/>
      <c r="N148" s="141" t="s">
        <v>1</v>
      </c>
      <c r="O148" s="120" t="s">
        <v>40</v>
      </c>
      <c r="P148" s="30">
        <f>I148+J148</f>
        <v>0</v>
      </c>
      <c r="Q148" s="30">
        <f>ROUND(I148*H148,2)</f>
        <v>0</v>
      </c>
      <c r="R148" s="30">
        <f>ROUND(J148*H148,2)</f>
        <v>0</v>
      </c>
      <c r="T148" s="142">
        <f>S148*H148</f>
        <v>0</v>
      </c>
      <c r="U148" s="142">
        <v>0</v>
      </c>
      <c r="V148" s="142">
        <f>U148*H148</f>
        <v>0</v>
      </c>
      <c r="W148" s="142">
        <v>0</v>
      </c>
      <c r="X148" s="143">
        <f>W148*H148</f>
        <v>0</v>
      </c>
      <c r="AR148" s="144" t="s">
        <v>147</v>
      </c>
      <c r="AT148" s="144" t="s">
        <v>142</v>
      </c>
      <c r="AU148" s="144" t="s">
        <v>85</v>
      </c>
      <c r="AY148" s="13" t="s">
        <v>141</v>
      </c>
      <c r="BE148" s="93">
        <f>IF(O148="základní",K148,0)</f>
        <v>0</v>
      </c>
      <c r="BF148" s="93">
        <f>IF(O148="snížená",K148,0)</f>
        <v>0</v>
      </c>
      <c r="BG148" s="93">
        <f>IF(O148="zákl. přenesená",K148,0)</f>
        <v>0</v>
      </c>
      <c r="BH148" s="93">
        <f>IF(O148="sníž. přenesená",K148,0)</f>
        <v>0</v>
      </c>
      <c r="BI148" s="93">
        <f>IF(O148="nulová",K148,0)</f>
        <v>0</v>
      </c>
      <c r="BJ148" s="13" t="s">
        <v>85</v>
      </c>
      <c r="BK148" s="93">
        <f>ROUND(P148*H148,2)</f>
        <v>0</v>
      </c>
      <c r="BL148" s="13" t="s">
        <v>147</v>
      </c>
      <c r="BM148" s="144" t="s">
        <v>218</v>
      </c>
    </row>
    <row r="149" spans="2:65" s="1" customFormat="1" ht="33" customHeight="1" x14ac:dyDescent="0.2">
      <c r="B149" s="31"/>
      <c r="C149" s="171" t="s">
        <v>219</v>
      </c>
      <c r="D149" s="171" t="s">
        <v>142</v>
      </c>
      <c r="E149" s="172" t="s">
        <v>220</v>
      </c>
      <c r="F149" s="173" t="s">
        <v>221</v>
      </c>
      <c r="G149" s="174" t="s">
        <v>145</v>
      </c>
      <c r="H149" s="175">
        <v>6</v>
      </c>
      <c r="I149" s="140"/>
      <c r="J149" s="140"/>
      <c r="K149" s="176">
        <f>ROUND(P149*H149,2)</f>
        <v>0</v>
      </c>
      <c r="L149" s="173" t="s">
        <v>146</v>
      </c>
      <c r="M149" s="31"/>
      <c r="N149" s="141" t="s">
        <v>1</v>
      </c>
      <c r="O149" s="120" t="s">
        <v>40</v>
      </c>
      <c r="P149" s="30">
        <f>I149+J149</f>
        <v>0</v>
      </c>
      <c r="Q149" s="30">
        <f>ROUND(I149*H149,2)</f>
        <v>0</v>
      </c>
      <c r="R149" s="30">
        <f>ROUND(J149*H149,2)</f>
        <v>0</v>
      </c>
      <c r="T149" s="142">
        <f>S149*H149</f>
        <v>0</v>
      </c>
      <c r="U149" s="142">
        <v>0</v>
      </c>
      <c r="V149" s="142">
        <f>U149*H149</f>
        <v>0</v>
      </c>
      <c r="W149" s="142">
        <v>0</v>
      </c>
      <c r="X149" s="143">
        <f>W149*H149</f>
        <v>0</v>
      </c>
      <c r="AR149" s="144" t="s">
        <v>147</v>
      </c>
      <c r="AT149" s="144" t="s">
        <v>142</v>
      </c>
      <c r="AU149" s="144" t="s">
        <v>85</v>
      </c>
      <c r="AY149" s="13" t="s">
        <v>141</v>
      </c>
      <c r="BE149" s="93">
        <f>IF(O149="základní",K149,0)</f>
        <v>0</v>
      </c>
      <c r="BF149" s="93">
        <f>IF(O149="snížená",K149,0)</f>
        <v>0</v>
      </c>
      <c r="BG149" s="93">
        <f>IF(O149="zákl. přenesená",K149,0)</f>
        <v>0</v>
      </c>
      <c r="BH149" s="93">
        <f>IF(O149="sníž. přenesená",K149,0)</f>
        <v>0</v>
      </c>
      <c r="BI149" s="93">
        <f>IF(O149="nulová",K149,0)</f>
        <v>0</v>
      </c>
      <c r="BJ149" s="13" t="s">
        <v>85</v>
      </c>
      <c r="BK149" s="93">
        <f>ROUND(P149*H149,2)</f>
        <v>0</v>
      </c>
      <c r="BL149" s="13" t="s">
        <v>147</v>
      </c>
      <c r="BM149" s="144" t="s">
        <v>222</v>
      </c>
    </row>
    <row r="150" spans="2:65" s="1" customFormat="1" ht="114.95" customHeight="1" x14ac:dyDescent="0.2">
      <c r="B150" s="31"/>
      <c r="C150" s="171" t="s">
        <v>223</v>
      </c>
      <c r="D150" s="171" t="s">
        <v>142</v>
      </c>
      <c r="E150" s="172" t="s">
        <v>224</v>
      </c>
      <c r="F150" s="173" t="s">
        <v>225</v>
      </c>
      <c r="G150" s="174" t="s">
        <v>145</v>
      </c>
      <c r="H150" s="175">
        <v>1</v>
      </c>
      <c r="I150" s="140"/>
      <c r="J150" s="140"/>
      <c r="K150" s="176">
        <f>ROUND(P150*H150,2)</f>
        <v>0</v>
      </c>
      <c r="L150" s="173" t="s">
        <v>146</v>
      </c>
      <c r="M150" s="31"/>
      <c r="N150" s="141" t="s">
        <v>1</v>
      </c>
      <c r="O150" s="120" t="s">
        <v>40</v>
      </c>
      <c r="P150" s="30">
        <f>I150+J150</f>
        <v>0</v>
      </c>
      <c r="Q150" s="30">
        <f>ROUND(I150*H150,2)</f>
        <v>0</v>
      </c>
      <c r="R150" s="30">
        <f>ROUND(J150*H150,2)</f>
        <v>0</v>
      </c>
      <c r="T150" s="142">
        <f>S150*H150</f>
        <v>0</v>
      </c>
      <c r="U150" s="142">
        <v>0</v>
      </c>
      <c r="V150" s="142">
        <f>U150*H150</f>
        <v>0</v>
      </c>
      <c r="W150" s="142">
        <v>0</v>
      </c>
      <c r="X150" s="143">
        <f>W150*H150</f>
        <v>0</v>
      </c>
      <c r="AR150" s="144" t="s">
        <v>147</v>
      </c>
      <c r="AT150" s="144" t="s">
        <v>142</v>
      </c>
      <c r="AU150" s="144" t="s">
        <v>85</v>
      </c>
      <c r="AY150" s="13" t="s">
        <v>141</v>
      </c>
      <c r="BE150" s="93">
        <f>IF(O150="základní",K150,0)</f>
        <v>0</v>
      </c>
      <c r="BF150" s="93">
        <f>IF(O150="snížená",K150,0)</f>
        <v>0</v>
      </c>
      <c r="BG150" s="93">
        <f>IF(O150="zákl. přenesená",K150,0)</f>
        <v>0</v>
      </c>
      <c r="BH150" s="93">
        <f>IF(O150="sníž. přenesená",K150,0)</f>
        <v>0</v>
      </c>
      <c r="BI150" s="93">
        <f>IF(O150="nulová",K150,0)</f>
        <v>0</v>
      </c>
      <c r="BJ150" s="13" t="s">
        <v>85</v>
      </c>
      <c r="BK150" s="93">
        <f>ROUND(P150*H150,2)</f>
        <v>0</v>
      </c>
      <c r="BL150" s="13" t="s">
        <v>147</v>
      </c>
      <c r="BM150" s="144" t="s">
        <v>226</v>
      </c>
    </row>
    <row r="151" spans="2:65" s="1" customFormat="1" ht="49.15" customHeight="1" x14ac:dyDescent="0.2">
      <c r="B151" s="31"/>
      <c r="C151" s="171" t="s">
        <v>227</v>
      </c>
      <c r="D151" s="171" t="s">
        <v>142</v>
      </c>
      <c r="E151" s="172" t="s">
        <v>228</v>
      </c>
      <c r="F151" s="173" t="s">
        <v>229</v>
      </c>
      <c r="G151" s="174" t="s">
        <v>145</v>
      </c>
      <c r="H151" s="175">
        <v>6</v>
      </c>
      <c r="I151" s="140"/>
      <c r="J151" s="140"/>
      <c r="K151" s="176">
        <f>ROUND(P151*H151,2)</f>
        <v>0</v>
      </c>
      <c r="L151" s="173" t="s">
        <v>146</v>
      </c>
      <c r="M151" s="31"/>
      <c r="N151" s="141" t="s">
        <v>1</v>
      </c>
      <c r="O151" s="120" t="s">
        <v>40</v>
      </c>
      <c r="P151" s="30">
        <f>I151+J151</f>
        <v>0</v>
      </c>
      <c r="Q151" s="30">
        <f>ROUND(I151*H151,2)</f>
        <v>0</v>
      </c>
      <c r="R151" s="30">
        <f>ROUND(J151*H151,2)</f>
        <v>0</v>
      </c>
      <c r="T151" s="142">
        <f>S151*H151</f>
        <v>0</v>
      </c>
      <c r="U151" s="142">
        <v>0</v>
      </c>
      <c r="V151" s="142">
        <f>U151*H151</f>
        <v>0</v>
      </c>
      <c r="W151" s="142">
        <v>0</v>
      </c>
      <c r="X151" s="143">
        <f>W151*H151</f>
        <v>0</v>
      </c>
      <c r="AR151" s="144" t="s">
        <v>147</v>
      </c>
      <c r="AT151" s="144" t="s">
        <v>142</v>
      </c>
      <c r="AU151" s="144" t="s">
        <v>85</v>
      </c>
      <c r="AY151" s="13" t="s">
        <v>141</v>
      </c>
      <c r="BE151" s="93">
        <f>IF(O151="základní",K151,0)</f>
        <v>0</v>
      </c>
      <c r="BF151" s="93">
        <f>IF(O151="snížená",K151,0)</f>
        <v>0</v>
      </c>
      <c r="BG151" s="93">
        <f>IF(O151="zákl. přenesená",K151,0)</f>
        <v>0</v>
      </c>
      <c r="BH151" s="93">
        <f>IF(O151="sníž. přenesená",K151,0)</f>
        <v>0</v>
      </c>
      <c r="BI151" s="93">
        <f>IF(O151="nulová",K151,0)</f>
        <v>0</v>
      </c>
      <c r="BJ151" s="13" t="s">
        <v>85</v>
      </c>
      <c r="BK151" s="93">
        <f>ROUND(P151*H151,2)</f>
        <v>0</v>
      </c>
      <c r="BL151" s="13" t="s">
        <v>147</v>
      </c>
      <c r="BM151" s="144" t="s">
        <v>230</v>
      </c>
    </row>
    <row r="152" spans="2:65" s="11" customFormat="1" x14ac:dyDescent="0.2">
      <c r="B152" s="150"/>
      <c r="D152" s="183" t="s">
        <v>231</v>
      </c>
      <c r="F152" s="185" t="s">
        <v>232</v>
      </c>
      <c r="H152" s="186">
        <v>6</v>
      </c>
      <c r="M152" s="150"/>
      <c r="N152" s="151"/>
      <c r="X152" s="152"/>
      <c r="AT152" s="153" t="s">
        <v>231</v>
      </c>
      <c r="AU152" s="153" t="s">
        <v>85</v>
      </c>
      <c r="AV152" s="11" t="s">
        <v>87</v>
      </c>
      <c r="AW152" s="11" t="s">
        <v>3</v>
      </c>
      <c r="AX152" s="11" t="s">
        <v>85</v>
      </c>
      <c r="AY152" s="153" t="s">
        <v>141</v>
      </c>
    </row>
    <row r="153" spans="2:65" s="1" customFormat="1" ht="44.25" customHeight="1" x14ac:dyDescent="0.2">
      <c r="B153" s="31"/>
      <c r="C153" s="171" t="s">
        <v>233</v>
      </c>
      <c r="D153" s="171" t="s">
        <v>142</v>
      </c>
      <c r="E153" s="172" t="s">
        <v>234</v>
      </c>
      <c r="F153" s="173" t="s">
        <v>235</v>
      </c>
      <c r="G153" s="174" t="s">
        <v>145</v>
      </c>
      <c r="H153" s="175">
        <v>7</v>
      </c>
      <c r="I153" s="140"/>
      <c r="J153" s="140"/>
      <c r="K153" s="176">
        <f>ROUND(P153*H153,2)</f>
        <v>0</v>
      </c>
      <c r="L153" s="173" t="s">
        <v>146</v>
      </c>
      <c r="M153" s="31"/>
      <c r="N153" s="141" t="s">
        <v>1</v>
      </c>
      <c r="O153" s="120" t="s">
        <v>40</v>
      </c>
      <c r="P153" s="30">
        <f>I153+J153</f>
        <v>0</v>
      </c>
      <c r="Q153" s="30">
        <f>ROUND(I153*H153,2)</f>
        <v>0</v>
      </c>
      <c r="R153" s="30">
        <f>ROUND(J153*H153,2)</f>
        <v>0</v>
      </c>
      <c r="T153" s="142">
        <f>S153*H153</f>
        <v>0</v>
      </c>
      <c r="U153" s="142">
        <v>0</v>
      </c>
      <c r="V153" s="142">
        <f>U153*H153</f>
        <v>0</v>
      </c>
      <c r="W153" s="142">
        <v>0</v>
      </c>
      <c r="X153" s="143">
        <f>W153*H153</f>
        <v>0</v>
      </c>
      <c r="AR153" s="144" t="s">
        <v>147</v>
      </c>
      <c r="AT153" s="144" t="s">
        <v>142</v>
      </c>
      <c r="AU153" s="144" t="s">
        <v>85</v>
      </c>
      <c r="AY153" s="13" t="s">
        <v>141</v>
      </c>
      <c r="BE153" s="93">
        <f>IF(O153="základní",K153,0)</f>
        <v>0</v>
      </c>
      <c r="BF153" s="93">
        <f>IF(O153="snížená",K153,0)</f>
        <v>0</v>
      </c>
      <c r="BG153" s="93">
        <f>IF(O153="zákl. přenesená",K153,0)</f>
        <v>0</v>
      </c>
      <c r="BH153" s="93">
        <f>IF(O153="sníž. přenesená",K153,0)</f>
        <v>0</v>
      </c>
      <c r="BI153" s="93">
        <f>IF(O153="nulová",K153,0)</f>
        <v>0</v>
      </c>
      <c r="BJ153" s="13" t="s">
        <v>85</v>
      </c>
      <c r="BK153" s="93">
        <f>ROUND(P153*H153,2)</f>
        <v>0</v>
      </c>
      <c r="BL153" s="13" t="s">
        <v>147</v>
      </c>
      <c r="BM153" s="144" t="s">
        <v>236</v>
      </c>
    </row>
    <row r="154" spans="2:65" s="1" customFormat="1" ht="37.9" customHeight="1" x14ac:dyDescent="0.2">
      <c r="B154" s="31"/>
      <c r="C154" s="171" t="s">
        <v>237</v>
      </c>
      <c r="D154" s="171" t="s">
        <v>142</v>
      </c>
      <c r="E154" s="172" t="s">
        <v>238</v>
      </c>
      <c r="F154" s="173" t="s">
        <v>239</v>
      </c>
      <c r="G154" s="174" t="s">
        <v>145</v>
      </c>
      <c r="H154" s="175">
        <v>7</v>
      </c>
      <c r="I154" s="140"/>
      <c r="J154" s="140"/>
      <c r="K154" s="176">
        <f>ROUND(P154*H154,2)</f>
        <v>0</v>
      </c>
      <c r="L154" s="173" t="s">
        <v>146</v>
      </c>
      <c r="M154" s="31"/>
      <c r="N154" s="154" t="s">
        <v>1</v>
      </c>
      <c r="O154" s="155" t="s">
        <v>40</v>
      </c>
      <c r="P154" s="156">
        <f>I154+J154</f>
        <v>0</v>
      </c>
      <c r="Q154" s="156">
        <f>ROUND(I154*H154,2)</f>
        <v>0</v>
      </c>
      <c r="R154" s="156">
        <f>ROUND(J154*H154,2)</f>
        <v>0</v>
      </c>
      <c r="S154" s="157"/>
      <c r="T154" s="158">
        <f>S154*H154</f>
        <v>0</v>
      </c>
      <c r="U154" s="158">
        <v>0</v>
      </c>
      <c r="V154" s="158">
        <f>U154*H154</f>
        <v>0</v>
      </c>
      <c r="W154" s="158">
        <v>0</v>
      </c>
      <c r="X154" s="159">
        <f>W154*H154</f>
        <v>0</v>
      </c>
      <c r="AR154" s="144" t="s">
        <v>147</v>
      </c>
      <c r="AT154" s="144" t="s">
        <v>142</v>
      </c>
      <c r="AU154" s="144" t="s">
        <v>85</v>
      </c>
      <c r="AY154" s="13" t="s">
        <v>141</v>
      </c>
      <c r="BE154" s="93">
        <f>IF(O154="základní",K154,0)</f>
        <v>0</v>
      </c>
      <c r="BF154" s="93">
        <f>IF(O154="snížená",K154,0)</f>
        <v>0</v>
      </c>
      <c r="BG154" s="93">
        <f>IF(O154="zákl. přenesená",K154,0)</f>
        <v>0</v>
      </c>
      <c r="BH154" s="93">
        <f>IF(O154="sníž. přenesená",K154,0)</f>
        <v>0</v>
      </c>
      <c r="BI154" s="93">
        <f>IF(O154="nulová",K154,0)</f>
        <v>0</v>
      </c>
      <c r="BJ154" s="13" t="s">
        <v>85</v>
      </c>
      <c r="BK154" s="93">
        <f>ROUND(P154*H154,2)</f>
        <v>0</v>
      </c>
      <c r="BL154" s="13" t="s">
        <v>147</v>
      </c>
      <c r="BM154" s="144" t="s">
        <v>240</v>
      </c>
    </row>
    <row r="155" spans="2:65" s="1" customFormat="1" ht="6.95" customHeight="1" x14ac:dyDescent="0.2"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31"/>
    </row>
  </sheetData>
  <sheetProtection algorithmName="SHA-512" hashValue="gOVwfDsUlzHPfFLlOeQmMFdzFdXiQFEC2p4QJ7pYaMUo1Ti0GrTu2hiq7no2ZNIXmZEWfHe0lYnfRHMfJYufPg==" saltValue="EyYTbiCkeF/QHujobmnGwA==" spinCount="100000" sheet="1" objects="1" scenarios="1"/>
  <autoFilter ref="C127:L154" xr:uid="{00000000-0009-0000-0000-000001000000}"/>
  <mergeCells count="14">
    <mergeCell ref="D106:F106"/>
    <mergeCell ref="E118:H118"/>
    <mergeCell ref="E120:H120"/>
    <mergeCell ref="M2:Z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1"/>
  <sheetViews>
    <sheetView showGridLines="0" workbookViewId="0">
      <selection activeCell="I135" sqref="I13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30" t="s">
        <v>6</v>
      </c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T2" s="13" t="s">
        <v>90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87</v>
      </c>
    </row>
    <row r="4" spans="2:46" ht="24.95" customHeight="1" x14ac:dyDescent="0.2">
      <c r="B4" s="16"/>
      <c r="D4" s="17" t="s">
        <v>100</v>
      </c>
      <c r="M4" s="16"/>
      <c r="N4" s="100" t="s">
        <v>11</v>
      </c>
      <c r="AT4" s="13" t="s">
        <v>3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16</v>
      </c>
      <c r="M6" s="16"/>
    </row>
    <row r="7" spans="2:46" ht="16.5" customHeight="1" x14ac:dyDescent="0.2">
      <c r="B7" s="16"/>
      <c r="E7" s="236" t="str">
        <f>'Rekapitulace stavby'!K6</f>
        <v>Oprava pohonů úsekových odpojovačů v úseku Stříbro - Planá na trati Plzeň Cheb</v>
      </c>
      <c r="F7" s="237"/>
      <c r="G7" s="237"/>
      <c r="H7" s="237"/>
      <c r="M7" s="16"/>
    </row>
    <row r="8" spans="2:46" s="1" customFormat="1" ht="12" customHeight="1" x14ac:dyDescent="0.2">
      <c r="B8" s="31"/>
      <c r="D8" s="23" t="s">
        <v>101</v>
      </c>
      <c r="M8" s="31"/>
    </row>
    <row r="9" spans="2:46" s="1" customFormat="1" ht="16.5" customHeight="1" x14ac:dyDescent="0.2">
      <c r="B9" s="31"/>
      <c r="E9" s="188" t="s">
        <v>241</v>
      </c>
      <c r="F9" s="238"/>
      <c r="G9" s="238"/>
      <c r="H9" s="238"/>
      <c r="M9" s="31"/>
    </row>
    <row r="10" spans="2:46" s="1" customFormat="1" x14ac:dyDescent="0.2">
      <c r="B10" s="31"/>
      <c r="M10" s="31"/>
    </row>
    <row r="11" spans="2:46" s="1" customFormat="1" ht="12" customHeight="1" x14ac:dyDescent="0.2">
      <c r="B11" s="31"/>
      <c r="D11" s="23" t="s">
        <v>17</v>
      </c>
      <c r="F11" s="21" t="s">
        <v>1</v>
      </c>
      <c r="I11" s="23" t="s">
        <v>18</v>
      </c>
      <c r="J11" s="21" t="s">
        <v>1</v>
      </c>
      <c r="M11" s="31"/>
    </row>
    <row r="12" spans="2:46" s="1" customFormat="1" ht="12" customHeight="1" x14ac:dyDescent="0.2">
      <c r="B12" s="31"/>
      <c r="D12" s="23" t="s">
        <v>19</v>
      </c>
      <c r="F12" s="21" t="s">
        <v>20</v>
      </c>
      <c r="I12" s="23" t="s">
        <v>21</v>
      </c>
      <c r="J12" s="164">
        <f>'Rekapitulace stavby'!AN8</f>
        <v>0</v>
      </c>
      <c r="M12" s="31"/>
    </row>
    <row r="13" spans="2:46" s="1" customFormat="1" ht="10.9" customHeight="1" x14ac:dyDescent="0.2">
      <c r="B13" s="31"/>
      <c r="M13" s="31"/>
    </row>
    <row r="14" spans="2:46" s="1" customFormat="1" ht="12" customHeight="1" x14ac:dyDescent="0.2">
      <c r="B14" s="31"/>
      <c r="D14" s="23" t="s">
        <v>249</v>
      </c>
      <c r="I14" s="23" t="s">
        <v>23</v>
      </c>
      <c r="J14" s="21">
        <f>IF('Rekapitulace stavby'!AN10="","",'Rekapitulace stavby'!AN10)</f>
        <v>70994234</v>
      </c>
      <c r="M14" s="31"/>
    </row>
    <row r="15" spans="2:46" s="1" customFormat="1" ht="18" customHeight="1" x14ac:dyDescent="0.2">
      <c r="B15" s="31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>CZ70994234</v>
      </c>
      <c r="M15" s="31"/>
    </row>
    <row r="16" spans="2:46" s="1" customFormat="1" ht="6.95" customHeight="1" x14ac:dyDescent="0.2">
      <c r="B16" s="31"/>
      <c r="M16" s="31"/>
    </row>
    <row r="17" spans="2:13" s="1" customFormat="1" ht="12" customHeight="1" x14ac:dyDescent="0.2">
      <c r="B17" s="31"/>
      <c r="D17" s="23" t="s">
        <v>26</v>
      </c>
      <c r="I17" s="23" t="s">
        <v>23</v>
      </c>
      <c r="J17" s="24">
        <f>'Rekapitulace stavby'!AN13</f>
        <v>0</v>
      </c>
      <c r="M17" s="31"/>
    </row>
    <row r="18" spans="2:13" s="1" customFormat="1" ht="18" customHeight="1" x14ac:dyDescent="0.2">
      <c r="B18" s="31"/>
      <c r="E18" s="239" t="str">
        <f>'Rekapitulace stavby'!E14</f>
        <v>Vyplň údaj</v>
      </c>
      <c r="F18" s="218"/>
      <c r="G18" s="218"/>
      <c r="H18" s="218"/>
      <c r="I18" s="23" t="s">
        <v>25</v>
      </c>
      <c r="J18" s="24">
        <f>'Rekapitulace stavby'!AN14</f>
        <v>0</v>
      </c>
      <c r="M18" s="31"/>
    </row>
    <row r="19" spans="2:13" s="1" customFormat="1" ht="6.95" customHeight="1" x14ac:dyDescent="0.2">
      <c r="B19" s="31"/>
      <c r="M19" s="31"/>
    </row>
    <row r="20" spans="2:13" s="1" customFormat="1" ht="12" customHeight="1" x14ac:dyDescent="0.2">
      <c r="B20" s="31"/>
      <c r="D20" s="23"/>
      <c r="I20" s="23"/>
      <c r="J20" s="21" t="str">
        <f>IF('Rekapitulace stavby'!AN16="","",'Rekapitulace stavby'!AN16)</f>
        <v/>
      </c>
      <c r="M20" s="31"/>
    </row>
    <row r="21" spans="2:13" s="1" customFormat="1" ht="18" customHeight="1" x14ac:dyDescent="0.2">
      <c r="B21" s="31"/>
      <c r="E21" s="21"/>
      <c r="I21" s="23"/>
      <c r="J21" s="21" t="str">
        <f>IF('Rekapitulace stavby'!AN17="","",'Rekapitulace stavby'!AN17)</f>
        <v/>
      </c>
      <c r="M21" s="31"/>
    </row>
    <row r="22" spans="2:13" s="1" customFormat="1" ht="6.95" customHeight="1" x14ac:dyDescent="0.2">
      <c r="B22" s="31"/>
      <c r="M22" s="31"/>
    </row>
    <row r="23" spans="2:13" s="1" customFormat="1" ht="12" customHeight="1" x14ac:dyDescent="0.2">
      <c r="B23" s="31"/>
      <c r="D23" s="23"/>
      <c r="I23" s="23"/>
      <c r="J23" s="21" t="s">
        <v>1</v>
      </c>
      <c r="M23" s="31"/>
    </row>
    <row r="24" spans="2:13" s="1" customFormat="1" ht="18" customHeight="1" x14ac:dyDescent="0.2">
      <c r="B24" s="31"/>
      <c r="E24" s="21"/>
      <c r="I24" s="23"/>
      <c r="J24" s="21" t="s">
        <v>1</v>
      </c>
      <c r="M24" s="31"/>
    </row>
    <row r="25" spans="2:13" s="1" customFormat="1" ht="6.95" customHeight="1" x14ac:dyDescent="0.2">
      <c r="B25" s="31"/>
      <c r="M25" s="31"/>
    </row>
    <row r="26" spans="2:13" s="1" customFormat="1" ht="12" customHeight="1" x14ac:dyDescent="0.2">
      <c r="B26" s="31"/>
      <c r="D26" s="23" t="s">
        <v>30</v>
      </c>
      <c r="M26" s="31"/>
    </row>
    <row r="27" spans="2:13" s="7" customFormat="1" ht="16.5" customHeight="1" x14ac:dyDescent="0.2">
      <c r="B27" s="101"/>
      <c r="E27" s="224" t="s">
        <v>1</v>
      </c>
      <c r="F27" s="224"/>
      <c r="G27" s="224"/>
      <c r="H27" s="224"/>
      <c r="M27" s="101"/>
    </row>
    <row r="28" spans="2:13" s="1" customFormat="1" ht="6.95" customHeight="1" x14ac:dyDescent="0.2">
      <c r="B28" s="31"/>
      <c r="M28" s="31"/>
    </row>
    <row r="29" spans="2:13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52"/>
      <c r="M29" s="31"/>
    </row>
    <row r="30" spans="2:13" s="1" customFormat="1" ht="14.45" customHeight="1" x14ac:dyDescent="0.2">
      <c r="B30" s="31"/>
      <c r="D30" s="21" t="s">
        <v>103</v>
      </c>
      <c r="K30" s="28">
        <f>K96</f>
        <v>0</v>
      </c>
      <c r="M30" s="31"/>
    </row>
    <row r="31" spans="2:13" s="1" customFormat="1" ht="12.75" x14ac:dyDescent="0.2">
      <c r="B31" s="31"/>
      <c r="E31" s="23" t="s">
        <v>32</v>
      </c>
      <c r="K31" s="102">
        <f>I96</f>
        <v>0</v>
      </c>
      <c r="M31" s="31"/>
    </row>
    <row r="32" spans="2:13" s="1" customFormat="1" ht="12.75" x14ac:dyDescent="0.2">
      <c r="B32" s="31"/>
      <c r="E32" s="23" t="s">
        <v>33</v>
      </c>
      <c r="K32" s="102">
        <f>J96</f>
        <v>0</v>
      </c>
      <c r="M32" s="31"/>
    </row>
    <row r="33" spans="2:13" s="1" customFormat="1" ht="14.45" customHeight="1" x14ac:dyDescent="0.2">
      <c r="B33" s="31"/>
      <c r="D33" s="27" t="s">
        <v>94</v>
      </c>
      <c r="K33" s="28">
        <f>K100</f>
        <v>0</v>
      </c>
      <c r="M33" s="31"/>
    </row>
    <row r="34" spans="2:13" s="1" customFormat="1" ht="25.35" customHeight="1" x14ac:dyDescent="0.2">
      <c r="B34" s="31"/>
      <c r="D34" s="103" t="s">
        <v>35</v>
      </c>
      <c r="K34" s="65">
        <f>ROUND(K30 + K33, 2)</f>
        <v>0</v>
      </c>
      <c r="M34" s="31"/>
    </row>
    <row r="35" spans="2:13" s="1" customFormat="1" ht="6.95" customHeight="1" x14ac:dyDescent="0.2">
      <c r="B35" s="31"/>
      <c r="D35" s="52"/>
      <c r="E35" s="52"/>
      <c r="F35" s="52"/>
      <c r="G35" s="52"/>
      <c r="H35" s="52"/>
      <c r="I35" s="52"/>
      <c r="J35" s="52"/>
      <c r="K35" s="52"/>
      <c r="L35" s="52"/>
      <c r="M35" s="31"/>
    </row>
    <row r="36" spans="2:13" s="1" customFormat="1" ht="14.45" customHeight="1" x14ac:dyDescent="0.2">
      <c r="B36" s="31"/>
      <c r="F36" s="34" t="s">
        <v>37</v>
      </c>
      <c r="I36" s="34" t="s">
        <v>36</v>
      </c>
      <c r="K36" s="34" t="s">
        <v>38</v>
      </c>
      <c r="M36" s="31"/>
    </row>
    <row r="37" spans="2:13" s="1" customFormat="1" ht="14.45" customHeight="1" x14ac:dyDescent="0.2">
      <c r="B37" s="31"/>
      <c r="D37" s="54" t="s">
        <v>39</v>
      </c>
      <c r="E37" s="23" t="s">
        <v>40</v>
      </c>
      <c r="F37" s="102">
        <f>ROUND((SUM(BE100:BE107) + SUM(BE127:BE130)),  2)</f>
        <v>0</v>
      </c>
      <c r="I37" s="104">
        <v>0.21</v>
      </c>
      <c r="K37" s="102">
        <f>ROUND(((SUM(BE100:BE107) + SUM(BE127:BE130))*I37),  2)</f>
        <v>0</v>
      </c>
      <c r="M37" s="31"/>
    </row>
    <row r="38" spans="2:13" s="1" customFormat="1" ht="14.45" customHeight="1" x14ac:dyDescent="0.2">
      <c r="B38" s="31"/>
      <c r="E38" s="23" t="s">
        <v>41</v>
      </c>
      <c r="F38" s="102">
        <f>ROUND((SUM(BF100:BF107) + SUM(BF127:BF130)),  2)</f>
        <v>0</v>
      </c>
      <c r="I38" s="104">
        <v>0.12</v>
      </c>
      <c r="K38" s="102">
        <f>ROUND(((SUM(BF100:BF107) + SUM(BF127:BF130))*I38),  2)</f>
        <v>0</v>
      </c>
      <c r="M38" s="31"/>
    </row>
    <row r="39" spans="2:13" s="1" customFormat="1" ht="14.45" hidden="1" customHeight="1" x14ac:dyDescent="0.2">
      <c r="B39" s="31"/>
      <c r="E39" s="23" t="s">
        <v>42</v>
      </c>
      <c r="F39" s="102">
        <f>ROUND((SUM(BG100:BG107) + SUM(BG127:BG130)),  2)</f>
        <v>0</v>
      </c>
      <c r="I39" s="104">
        <v>0.21</v>
      </c>
      <c r="K39" s="102">
        <f>0</f>
        <v>0</v>
      </c>
      <c r="M39" s="31"/>
    </row>
    <row r="40" spans="2:13" s="1" customFormat="1" ht="14.45" hidden="1" customHeight="1" x14ac:dyDescent="0.2">
      <c r="B40" s="31"/>
      <c r="E40" s="23" t="s">
        <v>43</v>
      </c>
      <c r="F40" s="102">
        <f>ROUND((SUM(BH100:BH107) + SUM(BH127:BH130)),  2)</f>
        <v>0</v>
      </c>
      <c r="I40" s="104">
        <v>0.12</v>
      </c>
      <c r="K40" s="102">
        <f>0</f>
        <v>0</v>
      </c>
      <c r="M40" s="31"/>
    </row>
    <row r="41" spans="2:13" s="1" customFormat="1" ht="14.45" hidden="1" customHeight="1" x14ac:dyDescent="0.2">
      <c r="B41" s="31"/>
      <c r="E41" s="23" t="s">
        <v>44</v>
      </c>
      <c r="F41" s="102">
        <f>ROUND((SUM(BI100:BI107) + SUM(BI127:BI130)),  2)</f>
        <v>0</v>
      </c>
      <c r="I41" s="104">
        <v>0</v>
      </c>
      <c r="K41" s="102">
        <f>0</f>
        <v>0</v>
      </c>
      <c r="M41" s="31"/>
    </row>
    <row r="42" spans="2:13" s="1" customFormat="1" ht="6.95" customHeight="1" x14ac:dyDescent="0.2">
      <c r="B42" s="31"/>
      <c r="M42" s="31"/>
    </row>
    <row r="43" spans="2:13" s="1" customFormat="1" ht="25.35" customHeight="1" x14ac:dyDescent="0.2">
      <c r="B43" s="31"/>
      <c r="C43" s="98"/>
      <c r="D43" s="105" t="s">
        <v>45</v>
      </c>
      <c r="E43" s="56"/>
      <c r="F43" s="56"/>
      <c r="G43" s="106" t="s">
        <v>46</v>
      </c>
      <c r="H43" s="107" t="s">
        <v>47</v>
      </c>
      <c r="I43" s="56"/>
      <c r="J43" s="56"/>
      <c r="K43" s="108">
        <f>SUM(K34:K41)</f>
        <v>0</v>
      </c>
      <c r="L43" s="109"/>
      <c r="M43" s="31"/>
    </row>
    <row r="44" spans="2:13" s="1" customFormat="1" ht="14.45" customHeight="1" x14ac:dyDescent="0.2">
      <c r="B44" s="31"/>
      <c r="M44" s="31"/>
    </row>
    <row r="45" spans="2:13" ht="14.45" customHeight="1" x14ac:dyDescent="0.2">
      <c r="B45" s="16"/>
      <c r="M45" s="16"/>
    </row>
    <row r="46" spans="2:13" ht="14.45" customHeight="1" x14ac:dyDescent="0.2">
      <c r="B46" s="16"/>
      <c r="M46" s="16"/>
    </row>
    <row r="47" spans="2:13" ht="14.45" customHeight="1" x14ac:dyDescent="0.2">
      <c r="B47" s="16"/>
      <c r="M47" s="16"/>
    </row>
    <row r="48" spans="2:13" ht="14.45" customHeight="1" x14ac:dyDescent="0.2">
      <c r="B48" s="16"/>
      <c r="M48" s="16"/>
    </row>
    <row r="49" spans="2:13" ht="14.45" customHeight="1" x14ac:dyDescent="0.2">
      <c r="B49" s="16"/>
      <c r="M49" s="16"/>
    </row>
    <row r="50" spans="2:13" s="1" customFormat="1" ht="14.45" customHeight="1" x14ac:dyDescent="0.2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1"/>
    </row>
    <row r="51" spans="2:13" x14ac:dyDescent="0.2">
      <c r="B51" s="16"/>
      <c r="M51" s="16"/>
    </row>
    <row r="52" spans="2:13" x14ac:dyDescent="0.2">
      <c r="B52" s="16"/>
      <c r="M52" s="16"/>
    </row>
    <row r="53" spans="2:13" x14ac:dyDescent="0.2">
      <c r="B53" s="16"/>
      <c r="M53" s="16"/>
    </row>
    <row r="54" spans="2:13" x14ac:dyDescent="0.2">
      <c r="B54" s="16"/>
      <c r="M54" s="16"/>
    </row>
    <row r="55" spans="2:13" x14ac:dyDescent="0.2">
      <c r="B55" s="16"/>
      <c r="M55" s="16"/>
    </row>
    <row r="56" spans="2:13" x14ac:dyDescent="0.2">
      <c r="B56" s="16"/>
      <c r="M56" s="16"/>
    </row>
    <row r="57" spans="2:13" x14ac:dyDescent="0.2">
      <c r="B57" s="16"/>
      <c r="M57" s="16"/>
    </row>
    <row r="58" spans="2:13" x14ac:dyDescent="0.2">
      <c r="B58" s="16"/>
      <c r="M58" s="16"/>
    </row>
    <row r="59" spans="2:13" x14ac:dyDescent="0.2">
      <c r="B59" s="16"/>
      <c r="M59" s="16"/>
    </row>
    <row r="60" spans="2:13" x14ac:dyDescent="0.2">
      <c r="B60" s="16"/>
      <c r="M60" s="16"/>
    </row>
    <row r="61" spans="2:13" s="1" customFormat="1" ht="12.75" x14ac:dyDescent="0.2">
      <c r="B61" s="31"/>
      <c r="D61" s="42" t="s">
        <v>50</v>
      </c>
      <c r="E61" s="33"/>
      <c r="F61" s="110" t="s">
        <v>51</v>
      </c>
      <c r="G61" s="42" t="s">
        <v>50</v>
      </c>
      <c r="H61" s="33"/>
      <c r="I61" s="33"/>
      <c r="J61" s="111" t="s">
        <v>51</v>
      </c>
      <c r="K61" s="33"/>
      <c r="L61" s="33"/>
      <c r="M61" s="31"/>
    </row>
    <row r="62" spans="2:13" x14ac:dyDescent="0.2">
      <c r="B62" s="16"/>
      <c r="M62" s="16"/>
    </row>
    <row r="63" spans="2:13" x14ac:dyDescent="0.2">
      <c r="B63" s="16"/>
      <c r="M63" s="16"/>
    </row>
    <row r="64" spans="2:13" x14ac:dyDescent="0.2">
      <c r="B64" s="16"/>
      <c r="M64" s="16"/>
    </row>
    <row r="65" spans="2:13" s="1" customFormat="1" ht="12.75" x14ac:dyDescent="0.2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41"/>
      <c r="M65" s="31"/>
    </row>
    <row r="66" spans="2:13" x14ac:dyDescent="0.2">
      <c r="B66" s="16"/>
      <c r="M66" s="16"/>
    </row>
    <row r="67" spans="2:13" x14ac:dyDescent="0.2">
      <c r="B67" s="16"/>
      <c r="M67" s="16"/>
    </row>
    <row r="68" spans="2:13" x14ac:dyDescent="0.2">
      <c r="B68" s="16"/>
      <c r="M68" s="16"/>
    </row>
    <row r="69" spans="2:13" x14ac:dyDescent="0.2">
      <c r="B69" s="16"/>
      <c r="M69" s="16"/>
    </row>
    <row r="70" spans="2:13" x14ac:dyDescent="0.2">
      <c r="B70" s="16"/>
      <c r="M70" s="16"/>
    </row>
    <row r="71" spans="2:13" x14ac:dyDescent="0.2">
      <c r="B71" s="16"/>
      <c r="M71" s="16"/>
    </row>
    <row r="72" spans="2:13" x14ac:dyDescent="0.2">
      <c r="B72" s="16"/>
      <c r="M72" s="16"/>
    </row>
    <row r="73" spans="2:13" x14ac:dyDescent="0.2">
      <c r="B73" s="16"/>
      <c r="M73" s="16"/>
    </row>
    <row r="74" spans="2:13" x14ac:dyDescent="0.2">
      <c r="B74" s="16"/>
      <c r="M74" s="16"/>
    </row>
    <row r="75" spans="2:13" x14ac:dyDescent="0.2">
      <c r="B75" s="16"/>
      <c r="M75" s="16"/>
    </row>
    <row r="76" spans="2:13" s="1" customFormat="1" ht="12.75" x14ac:dyDescent="0.2">
      <c r="B76" s="31"/>
      <c r="D76" s="42" t="s">
        <v>50</v>
      </c>
      <c r="E76" s="33"/>
      <c r="F76" s="110" t="s">
        <v>51</v>
      </c>
      <c r="G76" s="42" t="s">
        <v>50</v>
      </c>
      <c r="H76" s="33"/>
      <c r="I76" s="33"/>
      <c r="J76" s="111" t="s">
        <v>51</v>
      </c>
      <c r="K76" s="33"/>
      <c r="L76" s="33"/>
      <c r="M76" s="31"/>
    </row>
    <row r="77" spans="2:13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1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1"/>
    </row>
    <row r="82" spans="2:47" s="1" customFormat="1" ht="24.95" customHeight="1" x14ac:dyDescent="0.2">
      <c r="B82" s="31"/>
      <c r="C82" s="17" t="s">
        <v>104</v>
      </c>
      <c r="M82" s="31"/>
    </row>
    <row r="83" spans="2:47" s="1" customFormat="1" ht="6.95" customHeight="1" x14ac:dyDescent="0.2">
      <c r="B83" s="31"/>
      <c r="M83" s="31"/>
    </row>
    <row r="84" spans="2:47" s="1" customFormat="1" ht="12" customHeight="1" x14ac:dyDescent="0.2">
      <c r="B84" s="31"/>
      <c r="C84" s="23" t="s">
        <v>16</v>
      </c>
      <c r="M84" s="31"/>
    </row>
    <row r="85" spans="2:47" s="1" customFormat="1" ht="16.5" customHeight="1" x14ac:dyDescent="0.2">
      <c r="B85" s="31"/>
      <c r="E85" s="236" t="str">
        <f>E7</f>
        <v>Oprava pohonů úsekových odpojovačů v úseku Stříbro - Planá na trati Plzeň Cheb</v>
      </c>
      <c r="F85" s="237"/>
      <c r="G85" s="237"/>
      <c r="H85" s="237"/>
      <c r="M85" s="31"/>
    </row>
    <row r="86" spans="2:47" s="1" customFormat="1" ht="12" customHeight="1" x14ac:dyDescent="0.2">
      <c r="B86" s="31"/>
      <c r="C86" s="23" t="s">
        <v>101</v>
      </c>
      <c r="M86" s="31"/>
    </row>
    <row r="87" spans="2:47" s="1" customFormat="1" ht="16.5" customHeight="1" x14ac:dyDescent="0.2">
      <c r="B87" s="31"/>
      <c r="E87" s="188" t="str">
        <f>E9</f>
        <v>S02 - VON</v>
      </c>
      <c r="F87" s="238"/>
      <c r="G87" s="238"/>
      <c r="H87" s="238"/>
      <c r="M87" s="31"/>
    </row>
    <row r="88" spans="2:47" s="1" customFormat="1" ht="6.95" customHeight="1" x14ac:dyDescent="0.2">
      <c r="B88" s="31"/>
      <c r="M88" s="31"/>
    </row>
    <row r="89" spans="2:47" s="1" customFormat="1" ht="12" customHeight="1" x14ac:dyDescent="0.2">
      <c r="B89" s="31"/>
      <c r="C89" s="23" t="s">
        <v>19</v>
      </c>
      <c r="F89" s="21" t="str">
        <f>F12</f>
        <v>Stříbro - Planá</v>
      </c>
      <c r="I89" s="23" t="s">
        <v>21</v>
      </c>
      <c r="J89" s="51">
        <f>IF(J12="","",J12)</f>
        <v>0</v>
      </c>
      <c r="M89" s="31"/>
    </row>
    <row r="90" spans="2:47" s="1" customFormat="1" ht="6.95" customHeight="1" x14ac:dyDescent="0.2">
      <c r="B90" s="31"/>
      <c r="M90" s="31"/>
    </row>
    <row r="91" spans="2:47" s="1" customFormat="1" ht="15.2" customHeight="1" x14ac:dyDescent="0.2">
      <c r="B91" s="31"/>
      <c r="C91" s="23" t="s">
        <v>22</v>
      </c>
      <c r="F91" s="21" t="str">
        <f>E15</f>
        <v xml:space="preserve"> </v>
      </c>
      <c r="I91" s="23" t="s">
        <v>28</v>
      </c>
      <c r="J91" s="25">
        <f>E21</f>
        <v>0</v>
      </c>
      <c r="M91" s="31"/>
    </row>
    <row r="92" spans="2:47" s="1" customFormat="1" ht="15.2" customHeight="1" x14ac:dyDescent="0.2">
      <c r="B92" s="31"/>
      <c r="C92" s="23" t="s">
        <v>26</v>
      </c>
      <c r="F92" s="21" t="str">
        <f>IF(E18="","",E18)</f>
        <v>Vyplň údaj</v>
      </c>
      <c r="I92" s="23" t="s">
        <v>29</v>
      </c>
      <c r="J92" s="25">
        <f>E24</f>
        <v>0</v>
      </c>
      <c r="M92" s="31"/>
    </row>
    <row r="93" spans="2:47" s="1" customFormat="1" ht="10.35" customHeight="1" x14ac:dyDescent="0.2">
      <c r="B93" s="31"/>
      <c r="M93" s="31"/>
    </row>
    <row r="94" spans="2:47" s="1" customFormat="1" ht="29.25" customHeight="1" x14ac:dyDescent="0.2">
      <c r="B94" s="31"/>
      <c r="C94" s="112" t="s">
        <v>105</v>
      </c>
      <c r="D94" s="98"/>
      <c r="E94" s="98"/>
      <c r="F94" s="98"/>
      <c r="G94" s="98"/>
      <c r="H94" s="98"/>
      <c r="I94" s="113" t="s">
        <v>106</v>
      </c>
      <c r="J94" s="113" t="s">
        <v>107</v>
      </c>
      <c r="K94" s="113" t="s">
        <v>108</v>
      </c>
      <c r="L94" s="98"/>
      <c r="M94" s="31"/>
    </row>
    <row r="95" spans="2:47" s="1" customFormat="1" ht="10.35" customHeight="1" x14ac:dyDescent="0.2">
      <c r="B95" s="31"/>
      <c r="M95" s="31"/>
    </row>
    <row r="96" spans="2:47" s="1" customFormat="1" ht="22.9" customHeight="1" x14ac:dyDescent="0.2">
      <c r="B96" s="31"/>
      <c r="C96" s="114" t="s">
        <v>109</v>
      </c>
      <c r="I96" s="65">
        <f>Q127</f>
        <v>0</v>
      </c>
      <c r="J96" s="65">
        <f>R127</f>
        <v>0</v>
      </c>
      <c r="K96" s="65">
        <f>K127</f>
        <v>0</v>
      </c>
      <c r="M96" s="31"/>
      <c r="AU96" s="13" t="s">
        <v>110</v>
      </c>
    </row>
    <row r="97" spans="2:65" s="8" customFormat="1" ht="24.95" customHeight="1" x14ac:dyDescent="0.2">
      <c r="B97" s="115"/>
      <c r="D97" s="116" t="s">
        <v>242</v>
      </c>
      <c r="E97" s="117"/>
      <c r="F97" s="117"/>
      <c r="G97" s="117"/>
      <c r="H97" s="117"/>
      <c r="I97" s="118">
        <f>Q128</f>
        <v>0</v>
      </c>
      <c r="J97" s="118">
        <f>R128</f>
        <v>0</v>
      </c>
      <c r="K97" s="118">
        <f>K128</f>
        <v>0</v>
      </c>
      <c r="M97" s="115"/>
    </row>
    <row r="98" spans="2:65" s="1" customFormat="1" ht="21.75" customHeight="1" x14ac:dyDescent="0.2">
      <c r="B98" s="31"/>
      <c r="M98" s="31"/>
    </row>
    <row r="99" spans="2:65" s="1" customFormat="1" ht="6.95" customHeight="1" x14ac:dyDescent="0.2">
      <c r="B99" s="31"/>
      <c r="M99" s="31"/>
    </row>
    <row r="100" spans="2:65" s="1" customFormat="1" ht="29.25" customHeight="1" x14ac:dyDescent="0.2">
      <c r="B100" s="31"/>
      <c r="C100" s="114" t="s">
        <v>113</v>
      </c>
      <c r="K100" s="119">
        <f>ROUND(K101 + K102 + K103 + K104 + K105 + K106,2)</f>
        <v>0</v>
      </c>
      <c r="M100" s="31"/>
      <c r="O100" s="120" t="s">
        <v>39</v>
      </c>
    </row>
    <row r="101" spans="2:65" s="1" customFormat="1" ht="18" customHeight="1" x14ac:dyDescent="0.2">
      <c r="B101" s="121"/>
      <c r="C101" s="122"/>
      <c r="D101" s="210" t="s">
        <v>114</v>
      </c>
      <c r="E101" s="235"/>
      <c r="F101" s="235"/>
      <c r="G101" s="122"/>
      <c r="H101" s="122"/>
      <c r="I101" s="122"/>
      <c r="J101" s="122"/>
      <c r="K101" s="89">
        <v>0</v>
      </c>
      <c r="L101" s="122"/>
      <c r="M101" s="121"/>
      <c r="N101" s="122"/>
      <c r="O101" s="124" t="s">
        <v>40</v>
      </c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2"/>
      <c r="AH101" s="122"/>
      <c r="AI101" s="122"/>
      <c r="AJ101" s="122"/>
      <c r="AK101" s="122"/>
      <c r="AL101" s="122"/>
      <c r="AM101" s="122"/>
      <c r="AN101" s="122"/>
      <c r="AO101" s="122"/>
      <c r="AP101" s="122"/>
      <c r="AQ101" s="122"/>
      <c r="AR101" s="122"/>
      <c r="AS101" s="122"/>
      <c r="AT101" s="122"/>
      <c r="AU101" s="122"/>
      <c r="AV101" s="122"/>
      <c r="AW101" s="122"/>
      <c r="AX101" s="122"/>
      <c r="AY101" s="125" t="s">
        <v>115</v>
      </c>
      <c r="AZ101" s="122"/>
      <c r="BA101" s="122"/>
      <c r="BB101" s="122"/>
      <c r="BC101" s="122"/>
      <c r="BD101" s="122"/>
      <c r="BE101" s="126">
        <f t="shared" ref="BE101:BE106" si="0">IF(O101="základní",K101,0)</f>
        <v>0</v>
      </c>
      <c r="BF101" s="126">
        <f t="shared" ref="BF101:BF106" si="1">IF(O101="snížená",K101,0)</f>
        <v>0</v>
      </c>
      <c r="BG101" s="126">
        <f t="shared" ref="BG101:BG106" si="2">IF(O101="zákl. přenesená",K101,0)</f>
        <v>0</v>
      </c>
      <c r="BH101" s="126">
        <f t="shared" ref="BH101:BH106" si="3">IF(O101="sníž. přenesená",K101,0)</f>
        <v>0</v>
      </c>
      <c r="BI101" s="126">
        <f t="shared" ref="BI101:BI106" si="4">IF(O101="nulová",K101,0)</f>
        <v>0</v>
      </c>
      <c r="BJ101" s="125" t="s">
        <v>85</v>
      </c>
      <c r="BK101" s="122"/>
      <c r="BL101" s="122"/>
      <c r="BM101" s="122"/>
    </row>
    <row r="102" spans="2:65" s="1" customFormat="1" ht="18" customHeight="1" x14ac:dyDescent="0.2">
      <c r="B102" s="121"/>
      <c r="C102" s="122"/>
      <c r="D102" s="210" t="s">
        <v>116</v>
      </c>
      <c r="E102" s="235"/>
      <c r="F102" s="235"/>
      <c r="G102" s="122"/>
      <c r="H102" s="122"/>
      <c r="I102" s="122"/>
      <c r="J102" s="122"/>
      <c r="K102" s="89">
        <v>0</v>
      </c>
      <c r="L102" s="122"/>
      <c r="M102" s="121"/>
      <c r="N102" s="122"/>
      <c r="O102" s="124" t="s">
        <v>40</v>
      </c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2"/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5" t="s">
        <v>115</v>
      </c>
      <c r="AZ102" s="122"/>
      <c r="BA102" s="122"/>
      <c r="BB102" s="122"/>
      <c r="BC102" s="122"/>
      <c r="BD102" s="122"/>
      <c r="BE102" s="126">
        <f t="shared" si="0"/>
        <v>0</v>
      </c>
      <c r="BF102" s="126">
        <f t="shared" si="1"/>
        <v>0</v>
      </c>
      <c r="BG102" s="126">
        <f t="shared" si="2"/>
        <v>0</v>
      </c>
      <c r="BH102" s="126">
        <f t="shared" si="3"/>
        <v>0</v>
      </c>
      <c r="BI102" s="126">
        <f t="shared" si="4"/>
        <v>0</v>
      </c>
      <c r="BJ102" s="125" t="s">
        <v>85</v>
      </c>
      <c r="BK102" s="122"/>
      <c r="BL102" s="122"/>
      <c r="BM102" s="122"/>
    </row>
    <row r="103" spans="2:65" s="1" customFormat="1" ht="18" customHeight="1" x14ac:dyDescent="0.2">
      <c r="B103" s="121"/>
      <c r="C103" s="122"/>
      <c r="D103" s="210" t="s">
        <v>117</v>
      </c>
      <c r="E103" s="235"/>
      <c r="F103" s="235"/>
      <c r="G103" s="122"/>
      <c r="H103" s="122"/>
      <c r="I103" s="122"/>
      <c r="J103" s="122"/>
      <c r="K103" s="89">
        <v>0</v>
      </c>
      <c r="L103" s="122"/>
      <c r="M103" s="121"/>
      <c r="N103" s="122"/>
      <c r="O103" s="124" t="s">
        <v>40</v>
      </c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2"/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  <c r="AU103" s="122"/>
      <c r="AV103" s="122"/>
      <c r="AW103" s="122"/>
      <c r="AX103" s="122"/>
      <c r="AY103" s="125" t="s">
        <v>115</v>
      </c>
      <c r="AZ103" s="122"/>
      <c r="BA103" s="122"/>
      <c r="BB103" s="122"/>
      <c r="BC103" s="122"/>
      <c r="BD103" s="122"/>
      <c r="BE103" s="126">
        <f t="shared" si="0"/>
        <v>0</v>
      </c>
      <c r="BF103" s="126">
        <f t="shared" si="1"/>
        <v>0</v>
      </c>
      <c r="BG103" s="126">
        <f t="shared" si="2"/>
        <v>0</v>
      </c>
      <c r="BH103" s="126">
        <f t="shared" si="3"/>
        <v>0</v>
      </c>
      <c r="BI103" s="126">
        <f t="shared" si="4"/>
        <v>0</v>
      </c>
      <c r="BJ103" s="125" t="s">
        <v>85</v>
      </c>
      <c r="BK103" s="122"/>
      <c r="BL103" s="122"/>
      <c r="BM103" s="122"/>
    </row>
    <row r="104" spans="2:65" s="1" customFormat="1" ht="18" customHeight="1" x14ac:dyDescent="0.2">
      <c r="B104" s="121"/>
      <c r="C104" s="122"/>
      <c r="D104" s="210" t="s">
        <v>118</v>
      </c>
      <c r="E104" s="235"/>
      <c r="F104" s="235"/>
      <c r="G104" s="122"/>
      <c r="H104" s="122"/>
      <c r="I104" s="122"/>
      <c r="J104" s="122"/>
      <c r="K104" s="89">
        <v>0</v>
      </c>
      <c r="L104" s="122"/>
      <c r="M104" s="121"/>
      <c r="N104" s="122"/>
      <c r="O104" s="124" t="s">
        <v>40</v>
      </c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2"/>
      <c r="AH104" s="122"/>
      <c r="AI104" s="122"/>
      <c r="AJ104" s="122"/>
      <c r="AK104" s="122"/>
      <c r="AL104" s="122"/>
      <c r="AM104" s="122"/>
      <c r="AN104" s="122"/>
      <c r="AO104" s="122"/>
      <c r="AP104" s="122"/>
      <c r="AQ104" s="122"/>
      <c r="AR104" s="122"/>
      <c r="AS104" s="122"/>
      <c r="AT104" s="122"/>
      <c r="AU104" s="122"/>
      <c r="AV104" s="122"/>
      <c r="AW104" s="122"/>
      <c r="AX104" s="122"/>
      <c r="AY104" s="125" t="s">
        <v>115</v>
      </c>
      <c r="AZ104" s="122"/>
      <c r="BA104" s="122"/>
      <c r="BB104" s="122"/>
      <c r="BC104" s="122"/>
      <c r="BD104" s="122"/>
      <c r="BE104" s="126">
        <f t="shared" si="0"/>
        <v>0</v>
      </c>
      <c r="BF104" s="126">
        <f t="shared" si="1"/>
        <v>0</v>
      </c>
      <c r="BG104" s="126">
        <f t="shared" si="2"/>
        <v>0</v>
      </c>
      <c r="BH104" s="126">
        <f t="shared" si="3"/>
        <v>0</v>
      </c>
      <c r="BI104" s="126">
        <f t="shared" si="4"/>
        <v>0</v>
      </c>
      <c r="BJ104" s="125" t="s">
        <v>85</v>
      </c>
      <c r="BK104" s="122"/>
      <c r="BL104" s="122"/>
      <c r="BM104" s="122"/>
    </row>
    <row r="105" spans="2:65" s="1" customFormat="1" ht="18" customHeight="1" x14ac:dyDescent="0.2">
      <c r="B105" s="121"/>
      <c r="C105" s="122"/>
      <c r="D105" s="210" t="s">
        <v>119</v>
      </c>
      <c r="E105" s="235"/>
      <c r="F105" s="235"/>
      <c r="G105" s="122"/>
      <c r="H105" s="122"/>
      <c r="I105" s="122"/>
      <c r="J105" s="122"/>
      <c r="K105" s="89">
        <v>0</v>
      </c>
      <c r="L105" s="122"/>
      <c r="M105" s="121"/>
      <c r="N105" s="122"/>
      <c r="O105" s="124" t="s">
        <v>40</v>
      </c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  <c r="AU105" s="122"/>
      <c r="AV105" s="122"/>
      <c r="AW105" s="122"/>
      <c r="AX105" s="122"/>
      <c r="AY105" s="125" t="s">
        <v>115</v>
      </c>
      <c r="AZ105" s="122"/>
      <c r="BA105" s="122"/>
      <c r="BB105" s="122"/>
      <c r="BC105" s="122"/>
      <c r="BD105" s="122"/>
      <c r="BE105" s="126">
        <f t="shared" si="0"/>
        <v>0</v>
      </c>
      <c r="BF105" s="126">
        <f t="shared" si="1"/>
        <v>0</v>
      </c>
      <c r="BG105" s="126">
        <f t="shared" si="2"/>
        <v>0</v>
      </c>
      <c r="BH105" s="126">
        <f t="shared" si="3"/>
        <v>0</v>
      </c>
      <c r="BI105" s="126">
        <f t="shared" si="4"/>
        <v>0</v>
      </c>
      <c r="BJ105" s="125" t="s">
        <v>85</v>
      </c>
      <c r="BK105" s="122"/>
      <c r="BL105" s="122"/>
      <c r="BM105" s="122"/>
    </row>
    <row r="106" spans="2:65" s="1" customFormat="1" ht="18" customHeight="1" x14ac:dyDescent="0.2">
      <c r="B106" s="121"/>
      <c r="C106" s="122"/>
      <c r="D106" s="123" t="s">
        <v>120</v>
      </c>
      <c r="E106" s="122"/>
      <c r="F106" s="122"/>
      <c r="G106" s="122"/>
      <c r="H106" s="122"/>
      <c r="I106" s="122"/>
      <c r="J106" s="122"/>
      <c r="K106" s="89">
        <f>ROUND(K30*T106,2)</f>
        <v>0</v>
      </c>
      <c r="L106" s="122"/>
      <c r="M106" s="121"/>
      <c r="N106" s="122"/>
      <c r="O106" s="124" t="s">
        <v>40</v>
      </c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2"/>
      <c r="AH106" s="122"/>
      <c r="AI106" s="122"/>
      <c r="AJ106" s="122"/>
      <c r="AK106" s="122"/>
      <c r="AL106" s="122"/>
      <c r="AM106" s="122"/>
      <c r="AN106" s="122"/>
      <c r="AO106" s="122"/>
      <c r="AP106" s="122"/>
      <c r="AQ106" s="122"/>
      <c r="AR106" s="122"/>
      <c r="AS106" s="122"/>
      <c r="AT106" s="122"/>
      <c r="AU106" s="122"/>
      <c r="AV106" s="122"/>
      <c r="AW106" s="122"/>
      <c r="AX106" s="122"/>
      <c r="AY106" s="125" t="s">
        <v>121</v>
      </c>
      <c r="AZ106" s="122"/>
      <c r="BA106" s="122"/>
      <c r="BB106" s="122"/>
      <c r="BC106" s="122"/>
      <c r="BD106" s="122"/>
      <c r="BE106" s="126">
        <f t="shared" si="0"/>
        <v>0</v>
      </c>
      <c r="BF106" s="126">
        <f t="shared" si="1"/>
        <v>0</v>
      </c>
      <c r="BG106" s="126">
        <f t="shared" si="2"/>
        <v>0</v>
      </c>
      <c r="BH106" s="126">
        <f t="shared" si="3"/>
        <v>0</v>
      </c>
      <c r="BI106" s="126">
        <f t="shared" si="4"/>
        <v>0</v>
      </c>
      <c r="BJ106" s="125" t="s">
        <v>85</v>
      </c>
      <c r="BK106" s="122"/>
      <c r="BL106" s="122"/>
      <c r="BM106" s="122"/>
    </row>
    <row r="107" spans="2:65" s="1" customFormat="1" x14ac:dyDescent="0.2">
      <c r="B107" s="31"/>
      <c r="M107" s="31"/>
    </row>
    <row r="108" spans="2:65" s="1" customFormat="1" ht="29.25" customHeight="1" x14ac:dyDescent="0.2">
      <c r="B108" s="31"/>
      <c r="C108" s="97" t="s">
        <v>99</v>
      </c>
      <c r="D108" s="98"/>
      <c r="E108" s="98"/>
      <c r="F108" s="98"/>
      <c r="G108" s="98"/>
      <c r="H108" s="98"/>
      <c r="I108" s="98"/>
      <c r="J108" s="98"/>
      <c r="K108" s="99">
        <f>ROUND(K96+K100,2)</f>
        <v>0</v>
      </c>
      <c r="L108" s="98"/>
      <c r="M108" s="31"/>
    </row>
    <row r="109" spans="2:65" s="1" customFormat="1" ht="6.95" customHeight="1" x14ac:dyDescent="0.2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31"/>
    </row>
    <row r="113" spans="2:63" s="1" customFormat="1" ht="6.95" customHeight="1" x14ac:dyDescent="0.2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31"/>
    </row>
    <row r="114" spans="2:63" s="1" customFormat="1" ht="24.95" customHeight="1" x14ac:dyDescent="0.2">
      <c r="B114" s="31"/>
      <c r="C114" s="17" t="s">
        <v>122</v>
      </c>
      <c r="M114" s="31"/>
    </row>
    <row r="115" spans="2:63" s="1" customFormat="1" ht="6.95" customHeight="1" x14ac:dyDescent="0.2">
      <c r="B115" s="31"/>
      <c r="M115" s="31"/>
    </row>
    <row r="116" spans="2:63" s="1" customFormat="1" ht="12" customHeight="1" x14ac:dyDescent="0.2">
      <c r="B116" s="31"/>
      <c r="C116" s="23" t="s">
        <v>16</v>
      </c>
      <c r="M116" s="31"/>
    </row>
    <row r="117" spans="2:63" s="1" customFormat="1" ht="16.5" customHeight="1" x14ac:dyDescent="0.2">
      <c r="B117" s="31"/>
      <c r="E117" s="236" t="str">
        <f>E7</f>
        <v>Oprava pohonů úsekových odpojovačů v úseku Stříbro - Planá na trati Plzeň Cheb</v>
      </c>
      <c r="F117" s="237"/>
      <c r="G117" s="237"/>
      <c r="H117" s="237"/>
      <c r="M117" s="31"/>
    </row>
    <row r="118" spans="2:63" s="1" customFormat="1" ht="12" customHeight="1" x14ac:dyDescent="0.2">
      <c r="B118" s="31"/>
      <c r="C118" s="23" t="s">
        <v>101</v>
      </c>
      <c r="M118" s="31"/>
    </row>
    <row r="119" spans="2:63" s="1" customFormat="1" ht="16.5" customHeight="1" x14ac:dyDescent="0.2">
      <c r="B119" s="31"/>
      <c r="E119" s="188" t="str">
        <f>E9</f>
        <v>S02 - VON</v>
      </c>
      <c r="F119" s="238"/>
      <c r="G119" s="238"/>
      <c r="H119" s="238"/>
      <c r="M119" s="31"/>
    </row>
    <row r="120" spans="2:63" s="1" customFormat="1" ht="6.95" customHeight="1" x14ac:dyDescent="0.2">
      <c r="B120" s="31"/>
      <c r="M120" s="31"/>
    </row>
    <row r="121" spans="2:63" s="1" customFormat="1" ht="12" customHeight="1" x14ac:dyDescent="0.2">
      <c r="B121" s="31"/>
      <c r="C121" s="23" t="s">
        <v>19</v>
      </c>
      <c r="F121" s="21" t="str">
        <f>F12</f>
        <v>Stříbro - Planá</v>
      </c>
      <c r="I121" s="23" t="s">
        <v>21</v>
      </c>
      <c r="J121" s="51">
        <f>IF(J12="","",J12)</f>
        <v>0</v>
      </c>
      <c r="M121" s="31"/>
    </row>
    <row r="122" spans="2:63" s="1" customFormat="1" ht="6.95" customHeight="1" x14ac:dyDescent="0.2">
      <c r="B122" s="31"/>
      <c r="M122" s="31"/>
    </row>
    <row r="123" spans="2:63" s="1" customFormat="1" ht="15.2" customHeight="1" x14ac:dyDescent="0.2">
      <c r="B123" s="31"/>
      <c r="C123" s="23" t="s">
        <v>22</v>
      </c>
      <c r="F123" s="21" t="str">
        <f>E15</f>
        <v xml:space="preserve"> </v>
      </c>
      <c r="I123" s="23" t="s">
        <v>28</v>
      </c>
      <c r="J123" s="25">
        <f>E21</f>
        <v>0</v>
      </c>
      <c r="M123" s="31"/>
    </row>
    <row r="124" spans="2:63" s="1" customFormat="1" ht="15.2" customHeight="1" x14ac:dyDescent="0.2">
      <c r="B124" s="31"/>
      <c r="C124" s="23" t="s">
        <v>26</v>
      </c>
      <c r="F124" s="21" t="str">
        <f>IF(E18="","",E18)</f>
        <v>Vyplň údaj</v>
      </c>
      <c r="I124" s="23" t="s">
        <v>29</v>
      </c>
      <c r="J124" s="25">
        <f>E24</f>
        <v>0</v>
      </c>
      <c r="M124" s="31"/>
    </row>
    <row r="125" spans="2:63" s="1" customFormat="1" ht="10.35" customHeight="1" x14ac:dyDescent="0.2">
      <c r="B125" s="31"/>
      <c r="M125" s="31"/>
    </row>
    <row r="126" spans="2:63" s="9" customFormat="1" ht="29.25" customHeight="1" x14ac:dyDescent="0.2">
      <c r="B126" s="127"/>
      <c r="C126" s="165" t="s">
        <v>123</v>
      </c>
      <c r="D126" s="166" t="s">
        <v>60</v>
      </c>
      <c r="E126" s="166" t="s">
        <v>56</v>
      </c>
      <c r="F126" s="166" t="s">
        <v>57</v>
      </c>
      <c r="G126" s="166" t="s">
        <v>124</v>
      </c>
      <c r="H126" s="166" t="s">
        <v>125</v>
      </c>
      <c r="I126" s="166" t="s">
        <v>126</v>
      </c>
      <c r="J126" s="166" t="s">
        <v>127</v>
      </c>
      <c r="K126" s="166" t="s">
        <v>108</v>
      </c>
      <c r="L126" s="167" t="s">
        <v>128</v>
      </c>
      <c r="M126" s="127"/>
      <c r="N126" s="58" t="s">
        <v>1</v>
      </c>
      <c r="O126" s="59" t="s">
        <v>39</v>
      </c>
      <c r="P126" s="59" t="s">
        <v>129</v>
      </c>
      <c r="Q126" s="59" t="s">
        <v>130</v>
      </c>
      <c r="R126" s="59" t="s">
        <v>131</v>
      </c>
      <c r="S126" s="59" t="s">
        <v>132</v>
      </c>
      <c r="T126" s="59" t="s">
        <v>133</v>
      </c>
      <c r="U126" s="59" t="s">
        <v>134</v>
      </c>
      <c r="V126" s="59" t="s">
        <v>135</v>
      </c>
      <c r="W126" s="59" t="s">
        <v>136</v>
      </c>
      <c r="X126" s="60" t="s">
        <v>137</v>
      </c>
    </row>
    <row r="127" spans="2:63" s="1" customFormat="1" ht="22.9" customHeight="1" x14ac:dyDescent="0.25">
      <c r="B127" s="31"/>
      <c r="C127" s="63" t="s">
        <v>138</v>
      </c>
      <c r="K127" s="168">
        <f>BK127</f>
        <v>0</v>
      </c>
      <c r="M127" s="31"/>
      <c r="N127" s="61"/>
      <c r="O127" s="52"/>
      <c r="P127" s="52"/>
      <c r="Q127" s="128">
        <f>Q128</f>
        <v>0</v>
      </c>
      <c r="R127" s="128">
        <f>R128</f>
        <v>0</v>
      </c>
      <c r="S127" s="52"/>
      <c r="T127" s="129">
        <f>T128</f>
        <v>0</v>
      </c>
      <c r="U127" s="52"/>
      <c r="V127" s="129">
        <f>V128</f>
        <v>0</v>
      </c>
      <c r="W127" s="52"/>
      <c r="X127" s="130">
        <f>X128</f>
        <v>0</v>
      </c>
      <c r="AT127" s="13" t="s">
        <v>76</v>
      </c>
      <c r="AU127" s="13" t="s">
        <v>110</v>
      </c>
      <c r="BK127" s="131">
        <f>BK128</f>
        <v>0</v>
      </c>
    </row>
    <row r="128" spans="2:63" s="10" customFormat="1" ht="25.9" customHeight="1" x14ac:dyDescent="0.2">
      <c r="B128" s="132"/>
      <c r="D128" s="133" t="s">
        <v>76</v>
      </c>
      <c r="E128" s="169" t="s">
        <v>115</v>
      </c>
      <c r="F128" s="169" t="s">
        <v>243</v>
      </c>
      <c r="K128" s="170">
        <f>BK128</f>
        <v>0</v>
      </c>
      <c r="M128" s="132"/>
      <c r="N128" s="134"/>
      <c r="Q128" s="135">
        <f>SUM(Q129:Q130)</f>
        <v>0</v>
      </c>
      <c r="R128" s="135">
        <f>SUM(R129:R130)</f>
        <v>0</v>
      </c>
      <c r="T128" s="136">
        <f>SUM(T129:T130)</f>
        <v>0</v>
      </c>
      <c r="V128" s="136">
        <f>SUM(V129:V130)</f>
        <v>0</v>
      </c>
      <c r="X128" s="137">
        <f>SUM(X129:X130)</f>
        <v>0</v>
      </c>
      <c r="AR128" s="133" t="s">
        <v>162</v>
      </c>
      <c r="AT128" s="138" t="s">
        <v>76</v>
      </c>
      <c r="AU128" s="138" t="s">
        <v>77</v>
      </c>
      <c r="AY128" s="133" t="s">
        <v>141</v>
      </c>
      <c r="BK128" s="139">
        <f>SUM(BK129:BK130)</f>
        <v>0</v>
      </c>
    </row>
    <row r="129" spans="2:65" s="1" customFormat="1" ht="24" x14ac:dyDescent="0.2">
      <c r="B129" s="31"/>
      <c r="C129" s="171" t="s">
        <v>85</v>
      </c>
      <c r="D129" s="171" t="s">
        <v>142</v>
      </c>
      <c r="E129" s="172" t="s">
        <v>244</v>
      </c>
      <c r="F129" s="173" t="s">
        <v>245</v>
      </c>
      <c r="G129" s="174" t="s">
        <v>246</v>
      </c>
      <c r="H129" s="160"/>
      <c r="I129" s="140"/>
      <c r="J129" s="140"/>
      <c r="K129" s="176">
        <f>ROUND(P129*H129,2)</f>
        <v>0</v>
      </c>
      <c r="L129" s="173" t="s">
        <v>146</v>
      </c>
      <c r="M129" s="31"/>
      <c r="N129" s="141" t="s">
        <v>1</v>
      </c>
      <c r="O129" s="120" t="s">
        <v>40</v>
      </c>
      <c r="P129" s="30">
        <f>I129+J129</f>
        <v>0</v>
      </c>
      <c r="Q129" s="30">
        <f>ROUND(I129*H129,2)</f>
        <v>0</v>
      </c>
      <c r="R129" s="30">
        <f>ROUND(J129*H129,2)</f>
        <v>0</v>
      </c>
      <c r="T129" s="142">
        <f>S129*H129</f>
        <v>0</v>
      </c>
      <c r="U129" s="142">
        <v>0</v>
      </c>
      <c r="V129" s="142">
        <f>U129*H129</f>
        <v>0</v>
      </c>
      <c r="W129" s="142">
        <v>0</v>
      </c>
      <c r="X129" s="143">
        <f>W129*H129</f>
        <v>0</v>
      </c>
      <c r="AR129" s="144" t="s">
        <v>158</v>
      </c>
      <c r="AT129" s="144" t="s">
        <v>142</v>
      </c>
      <c r="AU129" s="144" t="s">
        <v>85</v>
      </c>
      <c r="AY129" s="13" t="s">
        <v>141</v>
      </c>
      <c r="BE129" s="93">
        <f>IF(O129="základní",K129,0)</f>
        <v>0</v>
      </c>
      <c r="BF129" s="93">
        <f>IF(O129="snížená",K129,0)</f>
        <v>0</v>
      </c>
      <c r="BG129" s="93">
        <f>IF(O129="zákl. přenesená",K129,0)</f>
        <v>0</v>
      </c>
      <c r="BH129" s="93">
        <f>IF(O129="sníž. přenesená",K129,0)</f>
        <v>0</v>
      </c>
      <c r="BI129" s="93">
        <f>IF(O129="nulová",K129,0)</f>
        <v>0</v>
      </c>
      <c r="BJ129" s="13" t="s">
        <v>85</v>
      </c>
      <c r="BK129" s="93">
        <f>ROUND(P129*H129,2)</f>
        <v>0</v>
      </c>
      <c r="BL129" s="13" t="s">
        <v>158</v>
      </c>
      <c r="BM129" s="144" t="s">
        <v>247</v>
      </c>
    </row>
    <row r="130" spans="2:65" s="1" customFormat="1" ht="19.5" x14ac:dyDescent="0.2">
      <c r="B130" s="31"/>
      <c r="D130" s="183" t="s">
        <v>166</v>
      </c>
      <c r="F130" s="184" t="s">
        <v>248</v>
      </c>
      <c r="M130" s="31"/>
      <c r="N130" s="161"/>
      <c r="O130" s="157"/>
      <c r="P130" s="157"/>
      <c r="Q130" s="157"/>
      <c r="R130" s="157"/>
      <c r="S130" s="157"/>
      <c r="T130" s="157"/>
      <c r="U130" s="157"/>
      <c r="V130" s="157"/>
      <c r="W130" s="157"/>
      <c r="X130" s="162"/>
      <c r="AT130" s="13" t="s">
        <v>166</v>
      </c>
      <c r="AU130" s="13" t="s">
        <v>85</v>
      </c>
    </row>
    <row r="131" spans="2:65" s="1" customFormat="1" ht="6.95" customHeight="1" x14ac:dyDescent="0.2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31"/>
    </row>
  </sheetData>
  <sheetProtection algorithmName="SHA-512" hashValue="2tf8zO7MT/qeyhesETuNTqrtaYHzNeM1F/0/kZvg2vipTrxV1d04bXhA8W/GqQuhQfGD0sRb2WNOrxqljo/7dA==" saltValue="vMTF50jOnqsOdoIlFEwW4w==" spinCount="100000" sheet="1" objects="1" scenarios="1"/>
  <autoFilter ref="C126:L130" xr:uid="{00000000-0009-0000-0000-000002000000}"/>
  <mergeCells count="14">
    <mergeCell ref="D105:F105"/>
    <mergeCell ref="E117:H117"/>
    <mergeCell ref="E119:H119"/>
    <mergeCell ref="M2:Z2"/>
    <mergeCell ref="E87:H87"/>
    <mergeCell ref="D101:F101"/>
    <mergeCell ref="D102:F102"/>
    <mergeCell ref="D103:F103"/>
    <mergeCell ref="D104:F10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S01 - Technologická část</vt:lpstr>
      <vt:lpstr>S02 - VON</vt:lpstr>
      <vt:lpstr>'Rekapitulace stavby'!Názvy_tisku</vt:lpstr>
      <vt:lpstr>'S01 - Technologická část'!Názvy_tisku</vt:lpstr>
      <vt:lpstr>'S02 - VON'!Názvy_tisku</vt:lpstr>
      <vt:lpstr>'Rekapitulace stavby'!Oblast_tisku</vt:lpstr>
      <vt:lpstr>'S01 - Technologická část'!Oblast_tisku</vt:lpstr>
      <vt:lpstr>'S02 -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Freisleben Miroslav, Ing.</cp:lastModifiedBy>
  <dcterms:created xsi:type="dcterms:W3CDTF">2024-01-09T12:22:18Z</dcterms:created>
  <dcterms:modified xsi:type="dcterms:W3CDTF">2024-01-16T10:20:13Z</dcterms:modified>
</cp:coreProperties>
</file>